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全部" sheetId="1" r:id="rId1"/>
  </sheets>
  <definedNames>
    <definedName name="_xlnm._FilterDatabase" localSheetId="0" hidden="1">全部!$A$3:$U$33</definedName>
    <definedName name="_xlnm.Print_Titles" localSheetId="0">全部!$3:$3</definedName>
    <definedName name="_xlnm.Print_Area" localSheetId="0">全部!$A$1:$T$33</definedName>
  </definedNames>
  <calcPr calcId="144525"/>
</workbook>
</file>

<file path=xl/sharedStrings.xml><?xml version="1.0" encoding="utf-8"?>
<sst xmlns="http://schemas.openxmlformats.org/spreadsheetml/2006/main" count="152" uniqueCount="65">
  <si>
    <t>奈曼旗农村低保户公示名单</t>
  </si>
  <si>
    <t xml:space="preserve">属地：    土城子                                                                                    公示时间： </t>
  </si>
  <si>
    <t>序号</t>
  </si>
  <si>
    <t>村名</t>
  </si>
  <si>
    <t>户主姓名</t>
  </si>
  <si>
    <t>家庭成员姓名</t>
  </si>
  <si>
    <t>与户主关系</t>
  </si>
  <si>
    <t>户口性质</t>
  </si>
  <si>
    <t>婚姻状况</t>
  </si>
  <si>
    <t>健康状况</t>
  </si>
  <si>
    <t>现从事职业</t>
  </si>
  <si>
    <t>原享受人口</t>
  </si>
  <si>
    <t>原享受类别</t>
  </si>
  <si>
    <t>收入项目</t>
  </si>
  <si>
    <t>收入金额</t>
  </si>
  <si>
    <t>支出项目</t>
  </si>
  <si>
    <t>支出金额</t>
  </si>
  <si>
    <t>说明</t>
  </si>
  <si>
    <t>审批人口</t>
  </si>
  <si>
    <t>审批意见</t>
  </si>
  <si>
    <t>情况说明</t>
  </si>
  <si>
    <t>渐退机制</t>
  </si>
  <si>
    <t>人口</t>
  </si>
  <si>
    <t>后头沟村</t>
  </si>
  <si>
    <t>高凤春</t>
  </si>
  <si>
    <t>户主</t>
  </si>
  <si>
    <t>家庭</t>
  </si>
  <si>
    <t>已婚</t>
  </si>
  <si>
    <t>健康</t>
  </si>
  <si>
    <t>务农</t>
  </si>
  <si>
    <t>土地（38亩）</t>
  </si>
  <si>
    <t>缴纳养老保险</t>
  </si>
  <si>
    <t>超标不符合</t>
  </si>
  <si>
    <t>刘国荣</t>
  </si>
  <si>
    <t>之妻</t>
  </si>
  <si>
    <t>补贴收入</t>
  </si>
  <si>
    <t>缴纳医疗保险</t>
  </si>
  <si>
    <t>高晓宇</t>
  </si>
  <si>
    <t>长子</t>
  </si>
  <si>
    <t>未婚</t>
  </si>
  <si>
    <t>智力二级</t>
  </si>
  <si>
    <t>赡养费</t>
  </si>
  <si>
    <t>扣减金额</t>
  </si>
  <si>
    <t>务工收入</t>
  </si>
  <si>
    <t>支出合计</t>
  </si>
  <si>
    <t>其他收入（例如：养殖业收入、征地补偿等表明其他收入）</t>
  </si>
  <si>
    <t>人均纯收入</t>
  </si>
  <si>
    <t>收入合计</t>
  </si>
  <si>
    <t>郭晓东</t>
  </si>
  <si>
    <t>农业</t>
  </si>
  <si>
    <t>大脑动脉狭窄脑梗死，奈曼旗人民医院，2025.1.27-2025.2.5</t>
  </si>
  <si>
    <t>土地（47.5亩）</t>
  </si>
  <si>
    <t>刘凤兰</t>
  </si>
  <si>
    <t>张永东</t>
  </si>
  <si>
    <t>土地（50亩）</t>
  </si>
  <si>
    <t>索明芝</t>
  </si>
  <si>
    <t>李树海</t>
  </si>
  <si>
    <t>土地（42亩）</t>
  </si>
  <si>
    <t>许文艳</t>
  </si>
  <si>
    <t>李彦杰</t>
  </si>
  <si>
    <t>徐友</t>
  </si>
  <si>
    <t>1人焦桂华</t>
  </si>
  <si>
    <t>B1</t>
  </si>
  <si>
    <t>土地（45亩）</t>
  </si>
  <si>
    <t>焦桂华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</si>
</sst>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4"/>
      <color indexed="8"/>
      <name val="黑体"/>
      <charset val="134"/>
    </font>
    <font>
      <b/>
      <sz val="10"/>
      <color indexed="8"/>
      <name val="仿宋_GB2312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3"/>
  <sheetViews>
    <sheetView tabSelected="1" view="pageBreakPreview" zoomScale="85" zoomScaleNormal="100" workbookViewId="0">
      <pane ySplit="3" topLeftCell="A4" activePane="bottomLeft" state="frozen"/>
      <selection/>
      <selection pane="bottomLeft" activeCell="K28" sqref="K28:K33"/>
    </sheetView>
  </sheetViews>
  <sheetFormatPr defaultColWidth="9" defaultRowHeight="14.4"/>
  <cols>
    <col min="1" max="1" width="5" style="1" customWidth="1"/>
    <col min="2" max="2" width="8.77777777777778" style="1" customWidth="1"/>
    <col min="3" max="3" width="7.11111111111111" style="1" customWidth="1"/>
    <col min="4" max="4" width="8.87962962962963" style="1" customWidth="1"/>
    <col min="5" max="5" width="7.66666666666667" style="1" customWidth="1"/>
    <col min="6" max="6" width="7.11111111111111" style="2" customWidth="1"/>
    <col min="7" max="7" width="7.11111111111111" style="1" customWidth="1"/>
    <col min="8" max="8" width="25.7314814814815" style="1" customWidth="1"/>
    <col min="9" max="9" width="11.75" style="1" customWidth="1"/>
    <col min="10" max="10" width="6" style="1" customWidth="1"/>
    <col min="11" max="11" width="7.11111111111111" style="1" customWidth="1"/>
    <col min="12" max="12" width="13.2037037037037" style="1" customWidth="1"/>
    <col min="13" max="13" width="10.6666666666667" style="3" customWidth="1"/>
    <col min="14" max="14" width="9.66666666666667" style="1" customWidth="1"/>
    <col min="15" max="15" width="10.6666666666667" style="1" customWidth="1"/>
    <col min="16" max="16" width="18.25" style="1" customWidth="1"/>
    <col min="17" max="17" width="4.77777777777778" style="1" customWidth="1"/>
    <col min="18" max="18" width="11.5" style="3" customWidth="1"/>
    <col min="19" max="19" width="4.77777777777778" style="1" customWidth="1"/>
    <col min="20" max="20" width="7.11111111111111" style="1" customWidth="1"/>
    <col min="21" max="16384" width="9" style="1"/>
  </cols>
  <sheetData>
    <row r="1" ht="30.6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48" customHeight="1" spans="1:2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16" t="s">
        <v>18</v>
      </c>
      <c r="R3" s="16" t="s">
        <v>19</v>
      </c>
      <c r="S3" s="16" t="s">
        <v>20</v>
      </c>
      <c r="T3" s="6" t="s">
        <v>21</v>
      </c>
      <c r="U3" s="1" t="s">
        <v>22</v>
      </c>
    </row>
    <row r="4" s="1" customFormat="1" ht="54" customHeight="1" spans="1:21">
      <c r="A4" s="7">
        <v>1</v>
      </c>
      <c r="B4" s="8" t="s">
        <v>23</v>
      </c>
      <c r="C4" s="8" t="s">
        <v>24</v>
      </c>
      <c r="D4" s="9" t="s">
        <v>24</v>
      </c>
      <c r="E4" s="10" t="s">
        <v>25</v>
      </c>
      <c r="F4" s="11" t="s">
        <v>26</v>
      </c>
      <c r="G4" s="8" t="s">
        <v>27</v>
      </c>
      <c r="H4" s="8" t="s">
        <v>28</v>
      </c>
      <c r="I4" s="13" t="s">
        <v>29</v>
      </c>
      <c r="J4" s="13"/>
      <c r="K4" s="13"/>
      <c r="L4" s="13" t="s">
        <v>30</v>
      </c>
      <c r="M4" s="13">
        <f>38*250</f>
        <v>9500</v>
      </c>
      <c r="N4" s="13" t="s">
        <v>31</v>
      </c>
      <c r="O4" s="13">
        <v>400</v>
      </c>
      <c r="P4" s="13"/>
      <c r="Q4" s="11"/>
      <c r="R4" s="13" t="s">
        <v>32</v>
      </c>
      <c r="S4" s="13"/>
      <c r="T4" s="9"/>
      <c r="U4" s="2">
        <v>3</v>
      </c>
    </row>
    <row r="5" s="1" customFormat="1" ht="37" customHeight="1" spans="1:21">
      <c r="A5" s="7"/>
      <c r="B5" s="8"/>
      <c r="C5" s="8"/>
      <c r="D5" s="9" t="s">
        <v>33</v>
      </c>
      <c r="E5" s="10" t="s">
        <v>34</v>
      </c>
      <c r="F5" s="11" t="s">
        <v>26</v>
      </c>
      <c r="G5" s="8" t="s">
        <v>27</v>
      </c>
      <c r="H5" s="8" t="s">
        <v>28</v>
      </c>
      <c r="I5" s="13" t="s">
        <v>29</v>
      </c>
      <c r="J5" s="13"/>
      <c r="K5" s="13"/>
      <c r="L5" s="13" t="s">
        <v>35</v>
      </c>
      <c r="M5" s="14">
        <v>3633.52</v>
      </c>
      <c r="N5" s="13" t="s">
        <v>36</v>
      </c>
      <c r="O5" s="13">
        <v>1200</v>
      </c>
      <c r="P5" s="11"/>
      <c r="Q5" s="11"/>
      <c r="R5" s="13"/>
      <c r="S5" s="13"/>
      <c r="T5" s="9"/>
      <c r="U5" s="2"/>
    </row>
    <row r="6" s="1" customFormat="1" ht="29" customHeight="1" spans="1:21">
      <c r="A6" s="7"/>
      <c r="B6" s="8"/>
      <c r="C6" s="8"/>
      <c r="D6" s="9" t="s">
        <v>37</v>
      </c>
      <c r="E6" s="10" t="s">
        <v>38</v>
      </c>
      <c r="F6" s="11" t="s">
        <v>26</v>
      </c>
      <c r="G6" s="8" t="s">
        <v>39</v>
      </c>
      <c r="H6" s="8" t="s">
        <v>40</v>
      </c>
      <c r="I6" s="13"/>
      <c r="J6" s="13"/>
      <c r="K6" s="13"/>
      <c r="L6" s="13" t="s">
        <v>41</v>
      </c>
      <c r="M6" s="13">
        <f>18235*0.2</f>
        <v>3647</v>
      </c>
      <c r="N6" s="13" t="s">
        <v>42</v>
      </c>
      <c r="O6" s="13">
        <f>18235*0.4</f>
        <v>7294</v>
      </c>
      <c r="P6" s="11"/>
      <c r="Q6" s="11"/>
      <c r="R6" s="13"/>
      <c r="S6" s="13"/>
      <c r="T6" s="9"/>
      <c r="U6" s="2"/>
    </row>
    <row r="7" s="1" customFormat="1" ht="26" customHeight="1" spans="1:21">
      <c r="A7" s="7"/>
      <c r="B7" s="8"/>
      <c r="C7" s="8"/>
      <c r="D7" s="9"/>
      <c r="E7" s="12"/>
      <c r="F7" s="11"/>
      <c r="G7" s="8"/>
      <c r="H7" s="8"/>
      <c r="I7" s="13"/>
      <c r="J7" s="13"/>
      <c r="K7" s="13"/>
      <c r="L7" s="13" t="s">
        <v>43</v>
      </c>
      <c r="M7" s="13">
        <f>18235*0.7*2</f>
        <v>25529</v>
      </c>
      <c r="N7" s="11" t="s">
        <v>44</v>
      </c>
      <c r="O7" s="11">
        <f>O4+O5+O6</f>
        <v>8894</v>
      </c>
      <c r="P7" s="11"/>
      <c r="Q7" s="11"/>
      <c r="R7" s="13"/>
      <c r="S7" s="13"/>
      <c r="T7" s="9"/>
      <c r="U7" s="2"/>
    </row>
    <row r="8" s="1" customFormat="1" ht="72" spans="1:21">
      <c r="A8" s="7"/>
      <c r="B8" s="8"/>
      <c r="C8" s="8"/>
      <c r="D8" s="9"/>
      <c r="E8" s="10"/>
      <c r="F8" s="11"/>
      <c r="G8" s="8"/>
      <c r="H8" s="8"/>
      <c r="I8" s="13"/>
      <c r="J8" s="13"/>
      <c r="K8" s="13"/>
      <c r="L8" s="13" t="s">
        <v>45</v>
      </c>
      <c r="M8" s="13"/>
      <c r="N8" s="13" t="s">
        <v>46</v>
      </c>
      <c r="O8" s="15">
        <f>(M9-O7)/U4</f>
        <v>11138.5066666667</v>
      </c>
      <c r="P8" s="11"/>
      <c r="Q8" s="11"/>
      <c r="R8" s="13"/>
      <c r="S8" s="13"/>
      <c r="T8" s="9"/>
      <c r="U8" s="2"/>
    </row>
    <row r="9" s="1" customFormat="1" ht="22" customHeight="1" spans="1:21">
      <c r="A9" s="7"/>
      <c r="B9" s="8"/>
      <c r="C9" s="8"/>
      <c r="D9" s="9"/>
      <c r="E9" s="10"/>
      <c r="F9" s="11"/>
      <c r="G9" s="8"/>
      <c r="H9" s="8"/>
      <c r="I9" s="13"/>
      <c r="J9" s="13"/>
      <c r="K9" s="13"/>
      <c r="L9" s="13" t="s">
        <v>47</v>
      </c>
      <c r="M9" s="13">
        <f>SUM(M4:M8)</f>
        <v>42309.52</v>
      </c>
      <c r="N9" s="13"/>
      <c r="O9" s="15"/>
      <c r="P9" s="11"/>
      <c r="Q9" s="11"/>
      <c r="R9" s="13"/>
      <c r="S9" s="13"/>
      <c r="T9" s="9"/>
      <c r="U9" s="2"/>
    </row>
    <row r="10" s="1" customFormat="1" ht="54" customHeight="1" spans="1:21">
      <c r="A10" s="7">
        <v>2</v>
      </c>
      <c r="B10" s="8" t="s">
        <v>23</v>
      </c>
      <c r="C10" s="8" t="s">
        <v>48</v>
      </c>
      <c r="D10" s="9" t="s">
        <v>48</v>
      </c>
      <c r="E10" s="10" t="s">
        <v>25</v>
      </c>
      <c r="F10" s="11" t="s">
        <v>49</v>
      </c>
      <c r="G10" s="8" t="s">
        <v>27</v>
      </c>
      <c r="H10" s="8" t="s">
        <v>50</v>
      </c>
      <c r="I10" s="13"/>
      <c r="J10" s="13"/>
      <c r="K10" s="13"/>
      <c r="L10" s="13" t="s">
        <v>51</v>
      </c>
      <c r="M10" s="13">
        <f>47.5*250</f>
        <v>11875</v>
      </c>
      <c r="N10" s="13" t="s">
        <v>31</v>
      </c>
      <c r="O10" s="13"/>
      <c r="P10" s="13"/>
      <c r="Q10" s="11"/>
      <c r="R10" s="13" t="s">
        <v>32</v>
      </c>
      <c r="S10" s="13"/>
      <c r="T10" s="9"/>
      <c r="U10" s="2">
        <v>2</v>
      </c>
    </row>
    <row r="11" s="1" customFormat="1" ht="37" customHeight="1" spans="1:21">
      <c r="A11" s="7"/>
      <c r="B11" s="8"/>
      <c r="C11" s="8"/>
      <c r="D11" s="9" t="s">
        <v>52</v>
      </c>
      <c r="E11" s="10" t="s">
        <v>34</v>
      </c>
      <c r="F11" s="11" t="s">
        <v>49</v>
      </c>
      <c r="G11" s="8" t="s">
        <v>27</v>
      </c>
      <c r="H11" s="8" t="s">
        <v>28</v>
      </c>
      <c r="I11" s="13" t="s">
        <v>29</v>
      </c>
      <c r="J11" s="13"/>
      <c r="K11" s="13"/>
      <c r="L11" s="13" t="s">
        <v>35</v>
      </c>
      <c r="M11" s="14">
        <v>1896.76</v>
      </c>
      <c r="N11" s="13" t="s">
        <v>36</v>
      </c>
      <c r="O11" s="13">
        <v>800</v>
      </c>
      <c r="P11" s="11"/>
      <c r="Q11" s="11"/>
      <c r="R11" s="13"/>
      <c r="S11" s="13"/>
      <c r="T11" s="9"/>
      <c r="U11" s="2"/>
    </row>
    <row r="12" s="1" customFormat="1" ht="29" customHeight="1" spans="1:21">
      <c r="A12" s="7"/>
      <c r="B12" s="8"/>
      <c r="C12" s="8"/>
      <c r="D12" s="9"/>
      <c r="E12" s="10"/>
      <c r="F12" s="11"/>
      <c r="G12" s="8"/>
      <c r="H12" s="8"/>
      <c r="I12" s="13"/>
      <c r="J12" s="13"/>
      <c r="K12" s="13"/>
      <c r="L12" s="13" t="s">
        <v>41</v>
      </c>
      <c r="M12" s="13">
        <f>18235*0.1*2</f>
        <v>3647</v>
      </c>
      <c r="N12" s="13" t="s">
        <v>42</v>
      </c>
      <c r="O12" s="13">
        <f>18235*0.2</f>
        <v>3647</v>
      </c>
      <c r="P12" s="11"/>
      <c r="Q12" s="11"/>
      <c r="R12" s="13"/>
      <c r="S12" s="13"/>
      <c r="T12" s="9"/>
      <c r="U12" s="2"/>
    </row>
    <row r="13" s="1" customFormat="1" ht="26" customHeight="1" spans="1:21">
      <c r="A13" s="7"/>
      <c r="B13" s="8"/>
      <c r="C13" s="8"/>
      <c r="D13" s="9"/>
      <c r="E13" s="12"/>
      <c r="F13" s="11"/>
      <c r="G13" s="8"/>
      <c r="H13" s="8"/>
      <c r="I13" s="13"/>
      <c r="J13" s="13"/>
      <c r="K13" s="13"/>
      <c r="L13" s="13" t="s">
        <v>43</v>
      </c>
      <c r="M13" s="13">
        <f>18235*0.2</f>
        <v>3647</v>
      </c>
      <c r="N13" s="11" t="s">
        <v>44</v>
      </c>
      <c r="O13" s="11">
        <f>O10+O11+O12</f>
        <v>4447</v>
      </c>
      <c r="P13" s="11"/>
      <c r="Q13" s="11"/>
      <c r="R13" s="13"/>
      <c r="S13" s="13"/>
      <c r="T13" s="9"/>
      <c r="U13" s="2"/>
    </row>
    <row r="14" s="1" customFormat="1" ht="72" spans="1:21">
      <c r="A14" s="7"/>
      <c r="B14" s="8"/>
      <c r="C14" s="8"/>
      <c r="D14" s="9"/>
      <c r="E14" s="10"/>
      <c r="F14" s="11"/>
      <c r="G14" s="8"/>
      <c r="H14" s="8"/>
      <c r="I14" s="13"/>
      <c r="J14" s="13"/>
      <c r="K14" s="13"/>
      <c r="L14" s="13" t="s">
        <v>45</v>
      </c>
      <c r="M14" s="13"/>
      <c r="N14" s="13" t="s">
        <v>46</v>
      </c>
      <c r="O14" s="15">
        <f>(M15-O13)/U10</f>
        <v>8309.38</v>
      </c>
      <c r="P14" s="11"/>
      <c r="Q14" s="11"/>
      <c r="R14" s="13"/>
      <c r="S14" s="13"/>
      <c r="T14" s="9"/>
      <c r="U14" s="2"/>
    </row>
    <row r="15" s="1" customFormat="1" ht="22" customHeight="1" spans="1:21">
      <c r="A15" s="7"/>
      <c r="B15" s="8"/>
      <c r="C15" s="8"/>
      <c r="D15" s="9"/>
      <c r="E15" s="10"/>
      <c r="F15" s="11"/>
      <c r="G15" s="8"/>
      <c r="H15" s="8"/>
      <c r="I15" s="13"/>
      <c r="J15" s="13"/>
      <c r="K15" s="13"/>
      <c r="L15" s="13" t="s">
        <v>47</v>
      </c>
      <c r="M15" s="13">
        <f>SUM(M10:M14)</f>
        <v>21065.76</v>
      </c>
      <c r="N15" s="13"/>
      <c r="O15" s="15"/>
      <c r="P15" s="11"/>
      <c r="Q15" s="11"/>
      <c r="R15" s="13"/>
      <c r="S15" s="13"/>
      <c r="T15" s="9"/>
      <c r="U15" s="2"/>
    </row>
    <row r="16" s="1" customFormat="1" ht="54" customHeight="1" spans="1:21">
      <c r="A16" s="7">
        <v>3</v>
      </c>
      <c r="B16" s="8" t="s">
        <v>23</v>
      </c>
      <c r="C16" s="8" t="s">
        <v>53</v>
      </c>
      <c r="D16" s="9" t="s">
        <v>53</v>
      </c>
      <c r="E16" s="10" t="s">
        <v>25</v>
      </c>
      <c r="F16" s="11" t="s">
        <v>26</v>
      </c>
      <c r="G16" s="8" t="s">
        <v>27</v>
      </c>
      <c r="H16" s="8"/>
      <c r="I16" s="13"/>
      <c r="J16" s="13"/>
      <c r="K16" s="13"/>
      <c r="L16" s="13" t="s">
        <v>54</v>
      </c>
      <c r="M16" s="13">
        <f>50*250</f>
        <v>12500</v>
      </c>
      <c r="N16" s="13" t="s">
        <v>31</v>
      </c>
      <c r="O16" s="13">
        <v>400</v>
      </c>
      <c r="P16" s="13"/>
      <c r="Q16" s="11"/>
      <c r="R16" s="13" t="s">
        <v>32</v>
      </c>
      <c r="S16" s="13"/>
      <c r="T16" s="9"/>
      <c r="U16" s="2">
        <v>2</v>
      </c>
    </row>
    <row r="17" s="1" customFormat="1" ht="37" customHeight="1" spans="1:21">
      <c r="A17" s="7"/>
      <c r="B17" s="8"/>
      <c r="C17" s="8"/>
      <c r="D17" s="9" t="s">
        <v>55</v>
      </c>
      <c r="E17" s="10" t="s">
        <v>34</v>
      </c>
      <c r="F17" s="11" t="s">
        <v>26</v>
      </c>
      <c r="G17" s="8" t="s">
        <v>27</v>
      </c>
      <c r="H17" s="8"/>
      <c r="I17" s="13"/>
      <c r="J17" s="13"/>
      <c r="K17" s="13"/>
      <c r="L17" s="13" t="s">
        <v>35</v>
      </c>
      <c r="M17" s="14">
        <v>2093.86</v>
      </c>
      <c r="N17" s="13" t="s">
        <v>36</v>
      </c>
      <c r="O17" s="13">
        <v>800</v>
      </c>
      <c r="P17" s="11"/>
      <c r="Q17" s="11"/>
      <c r="R17" s="13"/>
      <c r="S17" s="13"/>
      <c r="T17" s="9"/>
      <c r="U17" s="2"/>
    </row>
    <row r="18" s="1" customFormat="1" ht="29" customHeight="1" spans="1:21">
      <c r="A18" s="7"/>
      <c r="B18" s="8"/>
      <c r="C18" s="8"/>
      <c r="D18" s="9"/>
      <c r="E18" s="10"/>
      <c r="F18" s="11"/>
      <c r="G18" s="8"/>
      <c r="H18" s="8"/>
      <c r="I18" s="13"/>
      <c r="J18" s="13"/>
      <c r="K18" s="13"/>
      <c r="L18" s="13" t="s">
        <v>41</v>
      </c>
      <c r="M18" s="13"/>
      <c r="N18" s="13" t="s">
        <v>42</v>
      </c>
      <c r="O18" s="13"/>
      <c r="P18" s="11"/>
      <c r="Q18" s="11"/>
      <c r="R18" s="13"/>
      <c r="S18" s="13"/>
      <c r="T18" s="9"/>
      <c r="U18" s="2"/>
    </row>
    <row r="19" s="1" customFormat="1" ht="26" customHeight="1" spans="1:21">
      <c r="A19" s="7"/>
      <c r="B19" s="8"/>
      <c r="C19" s="8"/>
      <c r="D19" s="9"/>
      <c r="E19" s="12"/>
      <c r="F19" s="11"/>
      <c r="G19" s="8"/>
      <c r="H19" s="8"/>
      <c r="I19" s="13"/>
      <c r="J19" s="13"/>
      <c r="K19" s="13"/>
      <c r="L19" s="13" t="s">
        <v>43</v>
      </c>
      <c r="M19" s="13">
        <f>18235*0.7+18235*0.4</f>
        <v>20058.5</v>
      </c>
      <c r="N19" s="11" t="s">
        <v>44</v>
      </c>
      <c r="O19" s="11">
        <f>O18+O17+O16</f>
        <v>1200</v>
      </c>
      <c r="P19" s="11"/>
      <c r="Q19" s="11"/>
      <c r="R19" s="13"/>
      <c r="S19" s="13"/>
      <c r="T19" s="9"/>
      <c r="U19" s="2"/>
    </row>
    <row r="20" s="1" customFormat="1" ht="72" spans="1:21">
      <c r="A20" s="7"/>
      <c r="B20" s="8"/>
      <c r="C20" s="8"/>
      <c r="D20" s="9"/>
      <c r="E20" s="10"/>
      <c r="F20" s="11"/>
      <c r="G20" s="8"/>
      <c r="H20" s="8"/>
      <c r="I20" s="13"/>
      <c r="J20" s="13"/>
      <c r="K20" s="13"/>
      <c r="L20" s="13" t="s">
        <v>45</v>
      </c>
      <c r="M20" s="13"/>
      <c r="N20" s="13" t="s">
        <v>46</v>
      </c>
      <c r="O20" s="15">
        <f>(M21-O19)/U16</f>
        <v>16726.18</v>
      </c>
      <c r="P20" s="11"/>
      <c r="Q20" s="11"/>
      <c r="R20" s="13"/>
      <c r="S20" s="13"/>
      <c r="T20" s="9"/>
      <c r="U20" s="2"/>
    </row>
    <row r="21" s="1" customFormat="1" ht="22" customHeight="1" spans="1:21">
      <c r="A21" s="7"/>
      <c r="B21" s="8"/>
      <c r="C21" s="8"/>
      <c r="D21" s="9"/>
      <c r="E21" s="10"/>
      <c r="F21" s="11"/>
      <c r="G21" s="8"/>
      <c r="H21" s="8"/>
      <c r="I21" s="13"/>
      <c r="J21" s="13"/>
      <c r="K21" s="13"/>
      <c r="L21" s="13" t="s">
        <v>47</v>
      </c>
      <c r="M21" s="13">
        <f>SUM(M16:M20)</f>
        <v>34652.36</v>
      </c>
      <c r="N21" s="13"/>
      <c r="O21" s="15"/>
      <c r="P21" s="11"/>
      <c r="Q21" s="11"/>
      <c r="R21" s="13"/>
      <c r="S21" s="13"/>
      <c r="T21" s="9"/>
      <c r="U21" s="2"/>
    </row>
    <row r="22" s="1" customFormat="1" ht="54" customHeight="1" spans="1:21">
      <c r="A22" s="7">
        <v>4</v>
      </c>
      <c r="B22" s="8" t="s">
        <v>23</v>
      </c>
      <c r="C22" s="8" t="s">
        <v>56</v>
      </c>
      <c r="D22" s="9" t="s">
        <v>56</v>
      </c>
      <c r="E22" s="10" t="s">
        <v>25</v>
      </c>
      <c r="F22" s="11" t="s">
        <v>49</v>
      </c>
      <c r="G22" s="8" t="s">
        <v>27</v>
      </c>
      <c r="H22" s="8"/>
      <c r="I22" s="13"/>
      <c r="J22" s="13"/>
      <c r="K22" s="13"/>
      <c r="L22" s="13" t="s">
        <v>57</v>
      </c>
      <c r="M22" s="13">
        <f>42*250</f>
        <v>10500</v>
      </c>
      <c r="N22" s="13" t="s">
        <v>31</v>
      </c>
      <c r="O22" s="13">
        <v>400</v>
      </c>
      <c r="P22" s="13"/>
      <c r="Q22" s="11"/>
      <c r="R22" s="13" t="s">
        <v>32</v>
      </c>
      <c r="S22" s="13"/>
      <c r="T22" s="9"/>
      <c r="U22" s="2">
        <v>3</v>
      </c>
    </row>
    <row r="23" s="1" customFormat="1" ht="37" customHeight="1" spans="1:21">
      <c r="A23" s="7"/>
      <c r="B23" s="8"/>
      <c r="C23" s="8"/>
      <c r="D23" s="9" t="s">
        <v>58</v>
      </c>
      <c r="E23" s="10" t="s">
        <v>34</v>
      </c>
      <c r="F23" s="11" t="s">
        <v>49</v>
      </c>
      <c r="G23" s="8" t="s">
        <v>27</v>
      </c>
      <c r="H23" s="8"/>
      <c r="I23" s="13"/>
      <c r="J23" s="13"/>
      <c r="K23" s="13"/>
      <c r="L23" s="13" t="s">
        <v>35</v>
      </c>
      <c r="M23" s="14">
        <v>4844.7</v>
      </c>
      <c r="N23" s="13" t="s">
        <v>36</v>
      </c>
      <c r="O23" s="13">
        <v>1200</v>
      </c>
      <c r="P23" s="11"/>
      <c r="Q23" s="11"/>
      <c r="R23" s="13"/>
      <c r="S23" s="13"/>
      <c r="T23" s="9"/>
      <c r="U23" s="2"/>
    </row>
    <row r="24" s="1" customFormat="1" ht="29" customHeight="1" spans="1:21">
      <c r="A24" s="7"/>
      <c r="B24" s="8"/>
      <c r="C24" s="8"/>
      <c r="D24" s="9" t="s">
        <v>59</v>
      </c>
      <c r="E24" s="10" t="s">
        <v>38</v>
      </c>
      <c r="F24" s="11" t="s">
        <v>49</v>
      </c>
      <c r="G24" s="8" t="s">
        <v>27</v>
      </c>
      <c r="H24" s="8"/>
      <c r="I24" s="13"/>
      <c r="J24" s="13"/>
      <c r="K24" s="13"/>
      <c r="L24" s="13" t="s">
        <v>41</v>
      </c>
      <c r="M24" s="13"/>
      <c r="N24" s="13" t="s">
        <v>42</v>
      </c>
      <c r="O24" s="13"/>
      <c r="P24" s="11"/>
      <c r="Q24" s="11"/>
      <c r="R24" s="13"/>
      <c r="S24" s="13"/>
      <c r="T24" s="9"/>
      <c r="U24" s="2"/>
    </row>
    <row r="25" s="1" customFormat="1" ht="26" customHeight="1" spans="1:21">
      <c r="A25" s="7"/>
      <c r="B25" s="8"/>
      <c r="C25" s="8"/>
      <c r="D25" s="9"/>
      <c r="E25" s="12"/>
      <c r="F25" s="11"/>
      <c r="G25" s="8"/>
      <c r="H25" s="8"/>
      <c r="I25" s="13"/>
      <c r="J25" s="13"/>
      <c r="K25" s="13"/>
      <c r="L25" s="13" t="s">
        <v>43</v>
      </c>
      <c r="M25" s="13">
        <f>18235*0.7*2+18235</f>
        <v>43764</v>
      </c>
      <c r="N25" s="11" t="s">
        <v>44</v>
      </c>
      <c r="O25" s="11">
        <f>O24+O23+O22</f>
        <v>1600</v>
      </c>
      <c r="P25" s="11"/>
      <c r="Q25" s="11"/>
      <c r="R25" s="13"/>
      <c r="S25" s="13"/>
      <c r="T25" s="9"/>
      <c r="U25" s="2"/>
    </row>
    <row r="26" s="1" customFormat="1" ht="72" spans="1:21">
      <c r="A26" s="7"/>
      <c r="B26" s="8"/>
      <c r="C26" s="8"/>
      <c r="D26" s="9"/>
      <c r="E26" s="10"/>
      <c r="F26" s="11"/>
      <c r="G26" s="8"/>
      <c r="H26" s="8"/>
      <c r="I26" s="13"/>
      <c r="J26" s="13"/>
      <c r="K26" s="13"/>
      <c r="L26" s="13" t="s">
        <v>45</v>
      </c>
      <c r="M26" s="13"/>
      <c r="N26" s="13" t="s">
        <v>46</v>
      </c>
      <c r="O26" s="15">
        <f>(M27-O25)/U22</f>
        <v>19169.5666666667</v>
      </c>
      <c r="P26" s="11"/>
      <c r="Q26" s="11"/>
      <c r="R26" s="13"/>
      <c r="S26" s="13"/>
      <c r="T26" s="9"/>
      <c r="U26" s="2"/>
    </row>
    <row r="27" s="1" customFormat="1" ht="22" customHeight="1" spans="1:21">
      <c r="A27" s="7"/>
      <c r="B27" s="8"/>
      <c r="C27" s="8"/>
      <c r="D27" s="9"/>
      <c r="E27" s="10"/>
      <c r="F27" s="11"/>
      <c r="G27" s="8"/>
      <c r="H27" s="8"/>
      <c r="I27" s="13"/>
      <c r="J27" s="13"/>
      <c r="K27" s="13"/>
      <c r="L27" s="13" t="s">
        <v>47</v>
      </c>
      <c r="M27" s="13">
        <f>SUM(M22:M26)</f>
        <v>59108.7</v>
      </c>
      <c r="N27" s="13"/>
      <c r="O27" s="15"/>
      <c r="P27" s="11"/>
      <c r="Q27" s="11"/>
      <c r="R27" s="13"/>
      <c r="S27" s="13"/>
      <c r="T27" s="9"/>
      <c r="U27" s="2"/>
    </row>
    <row r="28" s="1" customFormat="1" ht="54" customHeight="1" spans="1:21">
      <c r="A28" s="7">
        <v>5</v>
      </c>
      <c r="B28" s="8" t="s">
        <v>23</v>
      </c>
      <c r="C28" s="8" t="s">
        <v>60</v>
      </c>
      <c r="D28" s="9" t="s">
        <v>60</v>
      </c>
      <c r="E28" s="10" t="s">
        <v>25</v>
      </c>
      <c r="F28" s="11" t="s">
        <v>49</v>
      </c>
      <c r="G28" s="8" t="s">
        <v>27</v>
      </c>
      <c r="H28" s="8"/>
      <c r="I28" s="13"/>
      <c r="J28" s="13" t="s">
        <v>61</v>
      </c>
      <c r="K28" s="13" t="s">
        <v>62</v>
      </c>
      <c r="L28" s="13" t="s">
        <v>63</v>
      </c>
      <c r="M28" s="13">
        <f>45*250</f>
        <v>11250</v>
      </c>
      <c r="N28" s="13" t="s">
        <v>31</v>
      </c>
      <c r="O28" s="13"/>
      <c r="P28" s="13"/>
      <c r="Q28" s="11"/>
      <c r="R28" s="13" t="s">
        <v>32</v>
      </c>
      <c r="S28" s="13"/>
      <c r="T28" s="9"/>
      <c r="U28" s="2">
        <v>2</v>
      </c>
    </row>
    <row r="29" s="1" customFormat="1" ht="37" customHeight="1" spans="1:21">
      <c r="A29" s="7"/>
      <c r="B29" s="8"/>
      <c r="C29" s="8"/>
      <c r="D29" s="9" t="s">
        <v>64</v>
      </c>
      <c r="E29" s="10" t="s">
        <v>34</v>
      </c>
      <c r="F29" s="11" t="s">
        <v>49</v>
      </c>
      <c r="G29" s="8" t="s">
        <v>27</v>
      </c>
      <c r="H29" s="8" t="s">
        <v>40</v>
      </c>
      <c r="I29" s="13"/>
      <c r="J29" s="13"/>
      <c r="K29" s="13"/>
      <c r="L29" s="13" t="s">
        <v>35</v>
      </c>
      <c r="M29" s="14">
        <f>4671.34/2</f>
        <v>2335.67</v>
      </c>
      <c r="N29" s="13" t="s">
        <v>36</v>
      </c>
      <c r="O29" s="13">
        <v>620</v>
      </c>
      <c r="P29" s="11"/>
      <c r="Q29" s="11"/>
      <c r="R29" s="13"/>
      <c r="S29" s="13"/>
      <c r="T29" s="9"/>
      <c r="U29" s="2"/>
    </row>
    <row r="30" s="1" customFormat="1" ht="29" customHeight="1" spans="1:21">
      <c r="A30" s="7"/>
      <c r="B30" s="8"/>
      <c r="C30" s="8"/>
      <c r="D30" s="9"/>
      <c r="E30" s="10"/>
      <c r="F30" s="11"/>
      <c r="G30" s="8"/>
      <c r="H30" s="8"/>
      <c r="I30" s="13"/>
      <c r="J30" s="13"/>
      <c r="K30" s="13"/>
      <c r="L30" s="13" t="s">
        <v>41</v>
      </c>
      <c r="M30" s="13">
        <f>18235*0.1</f>
        <v>1823.5</v>
      </c>
      <c r="N30" s="13" t="s">
        <v>42</v>
      </c>
      <c r="O30" s="13">
        <f>18235*0.4</f>
        <v>7294</v>
      </c>
      <c r="P30" s="11"/>
      <c r="Q30" s="11"/>
      <c r="R30" s="13"/>
      <c r="S30" s="13"/>
      <c r="T30" s="9"/>
      <c r="U30" s="2"/>
    </row>
    <row r="31" s="1" customFormat="1" ht="26" customHeight="1" spans="1:21">
      <c r="A31" s="7"/>
      <c r="B31" s="8"/>
      <c r="C31" s="8"/>
      <c r="D31" s="9"/>
      <c r="E31" s="12"/>
      <c r="F31" s="11"/>
      <c r="G31" s="8"/>
      <c r="H31" s="8"/>
      <c r="I31" s="13"/>
      <c r="J31" s="13"/>
      <c r="K31" s="13"/>
      <c r="L31" s="13" t="s">
        <v>43</v>
      </c>
      <c r="M31" s="13">
        <f>18235*0.4</f>
        <v>7294</v>
      </c>
      <c r="N31" s="11" t="s">
        <v>44</v>
      </c>
      <c r="O31" s="11">
        <f>O30+O29+O28</f>
        <v>7914</v>
      </c>
      <c r="P31" s="11"/>
      <c r="Q31" s="11"/>
      <c r="R31" s="13"/>
      <c r="S31" s="13"/>
      <c r="T31" s="9"/>
      <c r="U31" s="2"/>
    </row>
    <row r="32" s="1" customFormat="1" ht="72" spans="1:21">
      <c r="A32" s="7"/>
      <c r="B32" s="8"/>
      <c r="C32" s="8"/>
      <c r="D32" s="9"/>
      <c r="E32" s="10"/>
      <c r="F32" s="11"/>
      <c r="G32" s="8"/>
      <c r="H32" s="8"/>
      <c r="I32" s="13"/>
      <c r="J32" s="13"/>
      <c r="K32" s="13"/>
      <c r="L32" s="13" t="s">
        <v>45</v>
      </c>
      <c r="M32" s="13"/>
      <c r="N32" s="13" t="s">
        <v>46</v>
      </c>
      <c r="O32" s="15">
        <f>(M33-O31)/U28</f>
        <v>7394.585</v>
      </c>
      <c r="P32" s="11"/>
      <c r="Q32" s="11"/>
      <c r="R32" s="13"/>
      <c r="S32" s="13"/>
      <c r="T32" s="9"/>
      <c r="U32" s="2"/>
    </row>
    <row r="33" s="1" customFormat="1" ht="22" customHeight="1" spans="1:21">
      <c r="A33" s="7"/>
      <c r="B33" s="8"/>
      <c r="C33" s="8"/>
      <c r="D33" s="9"/>
      <c r="E33" s="10"/>
      <c r="F33" s="11"/>
      <c r="G33" s="8"/>
      <c r="H33" s="8"/>
      <c r="I33" s="13"/>
      <c r="J33" s="13"/>
      <c r="K33" s="13"/>
      <c r="L33" s="13" t="s">
        <v>47</v>
      </c>
      <c r="M33" s="13">
        <f>SUM(M28:M32)</f>
        <v>22703.17</v>
      </c>
      <c r="N33" s="13"/>
      <c r="O33" s="15"/>
      <c r="P33" s="11"/>
      <c r="Q33" s="11"/>
      <c r="R33" s="13"/>
      <c r="S33" s="13"/>
      <c r="T33" s="9"/>
      <c r="U33" s="2"/>
    </row>
  </sheetData>
  <autoFilter ref="A3:U33">
    <extLst/>
  </autoFilter>
  <mergeCells count="67">
    <mergeCell ref="A1:T1"/>
    <mergeCell ref="A2:T2"/>
    <mergeCell ref="A4:A9"/>
    <mergeCell ref="A10:A15"/>
    <mergeCell ref="A16:A21"/>
    <mergeCell ref="A22:A27"/>
    <mergeCell ref="A28:A33"/>
    <mergeCell ref="B4:B9"/>
    <mergeCell ref="B10:B15"/>
    <mergeCell ref="B16:B21"/>
    <mergeCell ref="B22:B27"/>
    <mergeCell ref="B28:B33"/>
    <mergeCell ref="C4:C9"/>
    <mergeCell ref="C10:C15"/>
    <mergeCell ref="C16:C21"/>
    <mergeCell ref="C22:C27"/>
    <mergeCell ref="C28:C33"/>
    <mergeCell ref="J4:J9"/>
    <mergeCell ref="J10:J15"/>
    <mergeCell ref="J16:J21"/>
    <mergeCell ref="J22:J27"/>
    <mergeCell ref="J28:J33"/>
    <mergeCell ref="K4:K9"/>
    <mergeCell ref="K10:K15"/>
    <mergeCell ref="K16:K21"/>
    <mergeCell ref="K22:K27"/>
    <mergeCell ref="K28:K33"/>
    <mergeCell ref="N8:N9"/>
    <mergeCell ref="N14:N15"/>
    <mergeCell ref="N20:N21"/>
    <mergeCell ref="N26:N27"/>
    <mergeCell ref="N32:N33"/>
    <mergeCell ref="O8:O9"/>
    <mergeCell ref="O14:O15"/>
    <mergeCell ref="O20:O21"/>
    <mergeCell ref="O26:O27"/>
    <mergeCell ref="O32:O33"/>
    <mergeCell ref="P4:P9"/>
    <mergeCell ref="P10:P15"/>
    <mergeCell ref="P16:P21"/>
    <mergeCell ref="P22:P27"/>
    <mergeCell ref="P28:P33"/>
    <mergeCell ref="Q4:Q9"/>
    <mergeCell ref="Q10:Q15"/>
    <mergeCell ref="Q16:Q21"/>
    <mergeCell ref="Q22:Q27"/>
    <mergeCell ref="Q28:Q33"/>
    <mergeCell ref="R4:R9"/>
    <mergeCell ref="R10:R15"/>
    <mergeCell ref="R16:R21"/>
    <mergeCell ref="R22:R27"/>
    <mergeCell ref="R28:R33"/>
    <mergeCell ref="S4:S9"/>
    <mergeCell ref="S10:S15"/>
    <mergeCell ref="S16:S21"/>
    <mergeCell ref="S22:S27"/>
    <mergeCell ref="S28:S33"/>
    <mergeCell ref="T4:T9"/>
    <mergeCell ref="T10:T15"/>
    <mergeCell ref="T16:T21"/>
    <mergeCell ref="T22:T27"/>
    <mergeCell ref="T28:T33"/>
    <mergeCell ref="U4:U9"/>
    <mergeCell ref="U10:U15"/>
    <mergeCell ref="U16:U21"/>
    <mergeCell ref="U22:U27"/>
    <mergeCell ref="U28:U33"/>
  </mergeCells>
  <pageMargins left="0.751388888888889" right="0.751388888888889" top="0.393055555555556" bottom="1.33819444444444" header="0.5" footer="0.5"/>
  <pageSetup paperSize="9" scale="68" fitToHeight="0" orientation="landscape" horizontalDpi="600"/>
  <headerFooter/>
  <rowBreaks count="2" manualBreakCount="2">
    <brk id="15" max="19" man="1"/>
    <brk id="2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。。。。。</cp:lastModifiedBy>
  <dcterms:created xsi:type="dcterms:W3CDTF">2021-12-09T02:03:00Z</dcterms:created>
  <dcterms:modified xsi:type="dcterms:W3CDTF">2025-03-25T02:17:07Z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8570D25E268143589F8DEBC0FBD0655F_13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