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<sst xmlns="http://schemas.openxmlformats.org/spreadsheetml/2006/main" count="1845">
  <si>
    <t>耕地地力保护补贴发放清册</t>
  </si>
  <si>
    <t>行政区划：</t>
  </si>
  <si>
    <t xml:space="preserve">  青龙山镇.平房村</t>
  </si>
  <si>
    <t>序
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</si>
  <si>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</si>
  <si>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</si>
  <si>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</si>
  <si>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</si>
  <si>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</si>
  <si>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</si>
  <si>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</si>
  <si>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</si>
  <si>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</si>
  <si>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</si>
  <si>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</si>
  <si>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</si>
  <si>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</si>
  <si>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</si>
  <si>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
面积小计</t>
  </si>
  <si>
    <t>补贴面积类型</t>
  </si>
  <si>
    <t>粮食
播种面积</t>
  </si>
  <si>
    <t>计税
耕地面积</t>
  </si>
  <si>
    <t>二轮
承包耕地面积</t>
  </si>
  <si>
    <t>确权
耕地面积</t>
  </si>
  <si>
    <t>亩</t>
  </si>
  <si>
    <t>元/亩</t>
  </si>
  <si>
    <t>元</t>
  </si>
  <si>
    <t>1505250320010001</t>
  </si>
  <si>
    <t>李文瑞</t>
  </si>
  <si>
    <t>3ba83dd7a89546d2b7d5ea558dd7acbe</t>
  </si>
  <si>
    <t>afdb2686d53911ddb504e16feb5bfbfe_7</t>
  </si>
  <si>
    <t>afdb2687d53911ddb504e16feb5bfbfe</t>
  </si>
  <si>
    <t>152326197212182018</t>
  </si>
  <si>
    <t>1505250320010002</t>
  </si>
  <si>
    <t>贺中</t>
  </si>
  <si>
    <t>6dacba9bc86b47ee877d6ad833e92901</t>
  </si>
  <si>
    <t>ccb1a627d54f11ddb504e16feb5bfbfe_7</t>
  </si>
  <si>
    <t>ccb1a628d54f11ddb504e16feb5bfbfe</t>
  </si>
  <si>
    <t>152326195804212015</t>
  </si>
  <si>
    <t>1505250320010003</t>
  </si>
  <si>
    <t>王世学</t>
  </si>
  <si>
    <t>b78a3f19230f4bed8abffca03bc5b657</t>
  </si>
  <si>
    <t>3d55b658d55011ddb504e16feb5bfbfe_7</t>
  </si>
  <si>
    <t>3d55b659d55011ddb504e16feb5bfbfe</t>
  </si>
  <si>
    <t>152326196001182013</t>
  </si>
  <si>
    <t>1505250320010004</t>
  </si>
  <si>
    <t>贾玉成</t>
  </si>
  <si>
    <t>93a0896ac7a44b03946302278a971e75</t>
  </si>
  <si>
    <t>9166b46fd55011ddb504e16feb5bfbfe_7</t>
  </si>
  <si>
    <t>9166b470d55011ddb504e16feb5bfbfe</t>
  </si>
  <si>
    <t>152326195202242030</t>
  </si>
  <si>
    <t>1505250320010005</t>
  </si>
  <si>
    <t>贾庆文</t>
  </si>
  <si>
    <t>3039f8c6f7ad4315b52807620778f3e0</t>
  </si>
  <si>
    <t>ba5df9a6d55511ddb504e16feb5bfbfe_7</t>
  </si>
  <si>
    <t>ae6583ccb8c311e59e8adf5d13889222</t>
  </si>
  <si>
    <t>150525196409101718</t>
  </si>
  <si>
    <t>1505250320010006</t>
  </si>
  <si>
    <t>盛利</t>
  </si>
  <si>
    <t>ec10aeda3bf144bc96cdfeb74655b842</t>
  </si>
  <si>
    <t>328edcf7d55611ddb504e16feb5bfbfe_7</t>
  </si>
  <si>
    <t>328edcf8d55611ddb504e16feb5bfbfe</t>
  </si>
  <si>
    <t>152326196007072026</t>
  </si>
  <si>
    <t>1505250320010007</t>
  </si>
  <si>
    <t>王风荣</t>
  </si>
  <si>
    <t>698e177be3824f8a92b45db60144920d</t>
  </si>
  <si>
    <t>7dcf3d43d55611ddb504e16feb5bfbfe_7</t>
  </si>
  <si>
    <t>c935e8bcd55611ddb504e16feb5bfbfe</t>
  </si>
  <si>
    <t>152326196306272028</t>
  </si>
  <si>
    <t>1505250320010008</t>
  </si>
  <si>
    <t>王世祥</t>
  </si>
  <si>
    <t>cb14b327d5cf4358be83d28888fdc600</t>
  </si>
  <si>
    <t>fdc172f2d55611ddb504e16feb5bfbfe_7</t>
  </si>
  <si>
    <t>fdc172f3d55611ddb504e16feb5bfbfe</t>
  </si>
  <si>
    <t>15232619410616201X</t>
  </si>
  <si>
    <t>1505250320010009</t>
  </si>
  <si>
    <t>贾庆贺</t>
  </si>
  <si>
    <t>91e47c0cad404a2e8f77fe3cd276e8ea</t>
  </si>
  <si>
    <t>4e3bb6c7d55711ddb504e16feb5bfbfe_7</t>
  </si>
  <si>
    <t>4e3bb6c8d55711ddb504e16feb5bfbfe</t>
  </si>
  <si>
    <t>15232619600209201X</t>
  </si>
  <si>
    <t>1505250320010010</t>
  </si>
  <si>
    <t>姜玉莲</t>
  </si>
  <si>
    <t>eb9a239f871647f6831ec922561699ab</t>
  </si>
  <si>
    <t>be25ebb4d55711ddb504e16feb5bfbfe_7</t>
  </si>
  <si>
    <t>be25ebb5d55711ddb504e16feb5bfbfe</t>
  </si>
  <si>
    <t>152326194909232026</t>
  </si>
  <si>
    <t>1505250320010011</t>
  </si>
  <si>
    <t>窦军</t>
  </si>
  <si>
    <t>053a3040fe5e4ae5b6a2acf9d71ed9a5</t>
  </si>
  <si>
    <t>ed69882cd55711ddb504e16feb5bfbfe_7</t>
  </si>
  <si>
    <t>ed69882dd55711ddb504e16feb5bfbfe</t>
  </si>
  <si>
    <t>152326194902122019</t>
  </si>
  <si>
    <t>1505250320010012</t>
  </si>
  <si>
    <t>李文军</t>
  </si>
  <si>
    <t>040ab82f05c74db89b7227efb5eaa80b</t>
  </si>
  <si>
    <t>aa47e8e4d56711ddb504e16feb5bfbfe_7</t>
  </si>
  <si>
    <t>aa47e8e5d56711ddb504e16feb5bfbfe</t>
  </si>
  <si>
    <t>152326196912142012</t>
  </si>
  <si>
    <t>1505250320010014</t>
  </si>
  <si>
    <t>王世国</t>
  </si>
  <si>
    <t>b22c2f2e521743b0a1ed3540ec99df88</t>
  </si>
  <si>
    <t>7a48618ad57011ddb504e16feb5bfbfe_7</t>
  </si>
  <si>
    <t>7a48618bd57011ddb504e16feb5bfbfe</t>
  </si>
  <si>
    <t>15232619440102201X</t>
  </si>
  <si>
    <t>1505250320010015</t>
  </si>
  <si>
    <t>姜利</t>
  </si>
  <si>
    <t>bce29d78bb0d4aa59b636d186102be46</t>
  </si>
  <si>
    <t>e5e56736d57111ddb504e16feb5bfbfe_7</t>
  </si>
  <si>
    <t>f6840c8bd57211ddb504e16feb5bfbfe</t>
  </si>
  <si>
    <t>152326197004272027</t>
  </si>
  <si>
    <t>1505250320010016</t>
  </si>
  <si>
    <t>贾德存</t>
  </si>
  <si>
    <t>a0f8f7b574f5489e831e39b6251b8025</t>
  </si>
  <si>
    <t>aec0f834d57311ddb504e16feb5bfbfe_7</t>
  </si>
  <si>
    <t>70574b5cd94611dd9dffcf18f4200bc4</t>
  </si>
  <si>
    <t>152326199210212016</t>
  </si>
  <si>
    <t>1505250320010017</t>
  </si>
  <si>
    <t>王洪国</t>
  </si>
  <si>
    <t>7f7fc5f577924e99835d5a47a1eba6a7</t>
  </si>
  <si>
    <t>bc5e9323d57411ddb504e16feb5bfbfe_7</t>
  </si>
  <si>
    <t>bc5e9324d57411ddb504e16feb5bfbfe</t>
  </si>
  <si>
    <t>152326197301112011</t>
  </si>
  <si>
    <t>1505250320010018</t>
  </si>
  <si>
    <t>范玉芹</t>
  </si>
  <si>
    <t>a124c47e17e9456c96b7c32856003c45</t>
  </si>
  <si>
    <t>8d445bb5d57511ddb504e16feb5bfbfe_7</t>
  </si>
  <si>
    <t>bcbbcdc5d94811dd9dffcf18f4200bc4</t>
  </si>
  <si>
    <t>152326193809012021</t>
  </si>
  <si>
    <t>1505250320010019</t>
  </si>
  <si>
    <t>贾庆有</t>
  </si>
  <si>
    <t>9f8bae39492842b2a180e4070f1033b9</t>
  </si>
  <si>
    <t>e903997cd57511ddb504e16feb5bfbfe_7</t>
  </si>
  <si>
    <t>e903997dd57511ddb504e16feb5bfbfe</t>
  </si>
  <si>
    <t>152326195202102011</t>
  </si>
  <si>
    <t>1505250320010020</t>
  </si>
  <si>
    <t>史彩芹</t>
  </si>
  <si>
    <t>ef2f4e1f70c74f189c465de64405641d</t>
  </si>
  <si>
    <t>d760dfc4d57611ddb504e16feb5bfbfe_7</t>
  </si>
  <si>
    <t>e6e3cc5bd95c11dd9dffcf18f4200bc4</t>
  </si>
  <si>
    <t>152326195603092029</t>
  </si>
  <si>
    <t>1505250320010021</t>
  </si>
  <si>
    <t>王瑞军</t>
  </si>
  <si>
    <t>1e078cab857944c1ba4afff13f41fbac</t>
  </si>
  <si>
    <t>e3ece39cd57711ddb504e16feb5bfbfe_7</t>
  </si>
  <si>
    <t>e3ece39dd57711ddb504e16feb5bfbfe</t>
  </si>
  <si>
    <t>152326196201292014</t>
  </si>
  <si>
    <t>1505250320010022</t>
  </si>
  <si>
    <t>刘亚茹</t>
  </si>
  <si>
    <t>fdb6a3930e314021bc8ca0543ca1137b</t>
  </si>
  <si>
    <t>54bd4051d57d11ddb504e16feb5bfbfe_7</t>
  </si>
  <si>
    <t>72c582f4d95f11dd9dffcf18f4200bc4</t>
  </si>
  <si>
    <t>152326199007102022</t>
  </si>
  <si>
    <t>1505250320010023</t>
  </si>
  <si>
    <t>于振相</t>
  </si>
  <si>
    <t>5eb35fa660c643918275f151516477d9</t>
  </si>
  <si>
    <t>83302964d57e11ddb504e16feb5bfbfe_7</t>
  </si>
  <si>
    <t>83302965d57e11ddb504e16feb5bfbfe</t>
  </si>
  <si>
    <t>152326195806092010</t>
  </si>
  <si>
    <t>1505250320010027</t>
  </si>
  <si>
    <t>刘庆军</t>
  </si>
  <si>
    <t>5d3d460742b54f06a21033e66d4f4829</t>
  </si>
  <si>
    <t>fa45aab2d58111ddb504e16feb5bfbfe_7</t>
  </si>
  <si>
    <t>fa45aab3d58111ddb504e16feb5bfbfe</t>
  </si>
  <si>
    <t>15232619690718201X</t>
  </si>
  <si>
    <t>1505250320010028</t>
  </si>
  <si>
    <t>刘风莲</t>
  </si>
  <si>
    <t>8a769f76ff72411980ba45e853fa6431</t>
  </si>
  <si>
    <t>9d730b92d58211ddb504e16feb5bfbfe_7</t>
  </si>
  <si>
    <t>a1196a6fd96311dd9dffcf18f4200bc4</t>
  </si>
  <si>
    <t>15232619390206204X</t>
  </si>
  <si>
    <t>1505250320010030</t>
  </si>
  <si>
    <t>壮子军</t>
  </si>
  <si>
    <t>1720c2634dd94ae0bff4bff1838743b3</t>
  </si>
  <si>
    <t>c01b9da8d58311ddb504e16feb5bfbfe_8</t>
  </si>
  <si>
    <t>c01b9da9d58311ddb504e16feb5bfbfe</t>
  </si>
  <si>
    <t>152326197103022015</t>
  </si>
  <si>
    <t>1505250320010031</t>
  </si>
  <si>
    <t>陈政财</t>
  </si>
  <si>
    <t>f23cc28ffc7a45d2ae09b6703397bd73</t>
  </si>
  <si>
    <t>10998523d6d411ddb504e16feb5bfbfe_7</t>
  </si>
  <si>
    <t>10998524d6d411ddb504e16feb5bfbfe</t>
  </si>
  <si>
    <t>152326195202052018</t>
  </si>
  <si>
    <t>1505250320010032</t>
  </si>
  <si>
    <t>韩富</t>
  </si>
  <si>
    <t>9a9f5ed4741e4374a8f41b0e82dc165c</t>
  </si>
  <si>
    <t>99ebd32bd6d511ddb504e16feb5bfbfe_7</t>
  </si>
  <si>
    <t>99ebd32cd6d511ddb504e16feb5bfbfe</t>
  </si>
  <si>
    <t>152326196412022014</t>
  </si>
  <si>
    <t>1505250320010033</t>
  </si>
  <si>
    <t>吕清月</t>
  </si>
  <si>
    <t>37219ac9283d48e1af3cf620c6ea4828</t>
  </si>
  <si>
    <t>e0937f59d6da11ddb504e16feb5bfbfe_7</t>
  </si>
  <si>
    <t>e0937f5ad6da11ddb504e16feb5bfbfe</t>
  </si>
  <si>
    <t>15232619301217201X</t>
  </si>
  <si>
    <t>1505250320010034</t>
  </si>
  <si>
    <t>吕宝林</t>
  </si>
  <si>
    <t>81fec5b8b7e543eab9f9f98a081bbe78</t>
  </si>
  <si>
    <t>d156ee37d6db11ddb504e16feb5bfbfe_7</t>
  </si>
  <si>
    <t>d156ee38d6db11ddb504e16feb5bfbfe</t>
  </si>
  <si>
    <t>152326197005292054</t>
  </si>
  <si>
    <t>1505250320010035</t>
  </si>
  <si>
    <t>于海生</t>
  </si>
  <si>
    <t>c9b68e4756f44ad2a580f53dc1a2fd50</t>
  </si>
  <si>
    <t>767ceaa5d6dc11ddb504e16feb5bfbfe_7</t>
  </si>
  <si>
    <t>767ceaa6d6dc11ddb504e16feb5bfbfe</t>
  </si>
  <si>
    <t>15232619680621203X</t>
  </si>
  <si>
    <t>1505250320010036</t>
  </si>
  <si>
    <t>刘存玉</t>
  </si>
  <si>
    <t>9020bee599bc48f497040965aa15d111</t>
  </si>
  <si>
    <t>4b351829d6dd11ddb504e16feb5bfbfe_7</t>
  </si>
  <si>
    <t>4b35182ad6dd11ddb504e16feb5bfbfe</t>
  </si>
  <si>
    <t>152326197512222018</t>
  </si>
  <si>
    <t>1505250320010037</t>
  </si>
  <si>
    <t>刘存生</t>
  </si>
  <si>
    <t>4b16847bf50148ba93563225b8fab8cd</t>
  </si>
  <si>
    <t>f39ea650d6dd11ddb504e16feb5bfbfe_7</t>
  </si>
  <si>
    <t>f39ea651d6dd11ddb504e16feb5bfbfe</t>
  </si>
  <si>
    <t>152326196309152013</t>
  </si>
  <si>
    <t>1505250320010038</t>
  </si>
  <si>
    <t>刘庆民</t>
  </si>
  <si>
    <t>32f50f81fbcd41b3aa12167b25941f44</t>
  </si>
  <si>
    <t>46953f08d6df11ddb504e16feb5bfbfe_7</t>
  </si>
  <si>
    <t>46953f09d6df11ddb504e16feb5bfbfe</t>
  </si>
  <si>
    <t>152326196212202010</t>
  </si>
  <si>
    <t>1505250320010039</t>
  </si>
  <si>
    <t>刘存有</t>
  </si>
  <si>
    <t>1a2cabd8cae34f3c96927504c2094560</t>
  </si>
  <si>
    <t>d07a4d85d6df11ddb504e16feb5bfbfe_7</t>
  </si>
  <si>
    <t>d07a4d86d6df11ddb504e16feb5bfbfe</t>
  </si>
  <si>
    <t>152326195401292030</t>
  </si>
  <si>
    <t>1505250320010040</t>
  </si>
  <si>
    <t>牟景芳</t>
  </si>
  <si>
    <t>b639f22180654e6b96a89c2d1f4de5a4</t>
  </si>
  <si>
    <t>01163c05d6e211ddb504e16feb5bfbfe_7</t>
  </si>
  <si>
    <t>01163c06d6e211ddb504e16feb5bfbfe</t>
  </si>
  <si>
    <t>15232619451012201X</t>
  </si>
  <si>
    <t>1505250320010042</t>
  </si>
  <si>
    <t>孙柱民</t>
  </si>
  <si>
    <t>01a186b410944f559ab6c9f93281d7a9</t>
  </si>
  <si>
    <t>214f05ddd6e311ddb504e16feb5bfbfe_7</t>
  </si>
  <si>
    <t>214f05ded6e311ddb504e16feb5bfbfe</t>
  </si>
  <si>
    <t>15232619640614201X</t>
  </si>
  <si>
    <t>1505250320010043</t>
  </si>
  <si>
    <t>牟景祥</t>
  </si>
  <si>
    <t>69311331b89148d2ab6babac626ea6c9</t>
  </si>
  <si>
    <t>5e8c351ad6e311ddb504e16feb5bfbfe_7</t>
  </si>
  <si>
    <t>5e8c351bd6e311ddb504e16feb5bfbfe</t>
  </si>
  <si>
    <t>152326194809022013</t>
  </si>
  <si>
    <t>1505250320010044</t>
  </si>
  <si>
    <t>牟永发</t>
  </si>
  <si>
    <t>16caaa8f43c24906bbb57f30e2b75099</t>
  </si>
  <si>
    <t>33ad0f26d6e411ddb504e16feb5bfbfe_7</t>
  </si>
  <si>
    <t>33ad0f27d6e411ddb504e16feb5bfbfe</t>
  </si>
  <si>
    <t>152326197503102030</t>
  </si>
  <si>
    <t>1505250320010045</t>
  </si>
  <si>
    <t>李风元</t>
  </si>
  <si>
    <t>08bb9dee04a54386ab5200c85e65c6b3</t>
  </si>
  <si>
    <t>e7ef4d29d6e411ddb504e16feb5bfbfe_7</t>
  </si>
  <si>
    <t>e7ef4d2ad6e411ddb504e16feb5bfbfe</t>
  </si>
  <si>
    <t>152326195606182011</t>
  </si>
  <si>
    <t>1505250320010046</t>
  </si>
  <si>
    <t>陈爱青</t>
  </si>
  <si>
    <t>e6c2227ba4a54bc29d2bb7a5d2ca0771</t>
  </si>
  <si>
    <t>8f8c15bbd6e511ddb504e16feb5bfbfe_7</t>
  </si>
  <si>
    <t>8f8c15bcd6e511ddb504e16feb5bfbfe</t>
  </si>
  <si>
    <t>15232619750805201X</t>
  </si>
  <si>
    <t>1505250320010047</t>
  </si>
  <si>
    <t>陈爱军</t>
  </si>
  <si>
    <t>017795c9f0fc4d2db8730ec6ca83fd4c</t>
  </si>
  <si>
    <t>5733d659d6e611ddb504e16feb5bfbfe_7</t>
  </si>
  <si>
    <t>5733d65ad6e611ddb504e16feb5bfbfe</t>
  </si>
  <si>
    <t>152326196001152017</t>
  </si>
  <si>
    <t>1505250320010048</t>
  </si>
  <si>
    <t>壮子祥</t>
  </si>
  <si>
    <t>ff87f0bf257f4876935a0c452db53034</t>
  </si>
  <si>
    <t>e76b8ca1d6e611ddb504e16feb5bfbfe_7</t>
  </si>
  <si>
    <t>e76b8ca2d6e611ddb504e16feb5bfbfe</t>
  </si>
  <si>
    <t>152326196304272016</t>
  </si>
  <si>
    <t>1505250320010049</t>
  </si>
  <si>
    <t>牟景新</t>
  </si>
  <si>
    <t>d8bd0901c27f46bb9034282ec38e51a9</t>
  </si>
  <si>
    <t>644c3c4dd6e711ddb504e16feb5bfbfe_8</t>
  </si>
  <si>
    <t>644c3c4ed6e711ddb504e16feb5bfbfe</t>
  </si>
  <si>
    <t>152326194510282013</t>
  </si>
  <si>
    <t>1505250320010050</t>
  </si>
  <si>
    <t>吕宝明</t>
  </si>
  <si>
    <t>f239ac31d4144398a7b4711b766e0c79</t>
  </si>
  <si>
    <t>f9197fb4d6e711ddb504e16feb5bfbfe_7</t>
  </si>
  <si>
    <t>f9197fb5d6e711ddb504e16feb5bfbfe</t>
  </si>
  <si>
    <t>15232619641016203X</t>
  </si>
  <si>
    <t>1505250320010051</t>
  </si>
  <si>
    <t>吕宝堂</t>
  </si>
  <si>
    <t>d011cab6c5b847aca04b247d2710f5e9</t>
  </si>
  <si>
    <t>7f5730add6e811ddb504e16feb5bfbfe_7</t>
  </si>
  <si>
    <t>7f5730aed6e811ddb504e16feb5bfbfe</t>
  </si>
  <si>
    <t>152326196102282013</t>
  </si>
  <si>
    <t>1505250320010052</t>
  </si>
  <si>
    <t>王宪峰</t>
  </si>
  <si>
    <t>ad0d2435480745dd954829e4c11e44b4</t>
  </si>
  <si>
    <t>18989658d6e911ddb504e16feb5bfbfe_7</t>
  </si>
  <si>
    <t>18989659d6e911ddb504e16feb5bfbfe</t>
  </si>
  <si>
    <t>152326197005292011</t>
  </si>
  <si>
    <t>1505250320010053</t>
  </si>
  <si>
    <t>王瑞民</t>
  </si>
  <si>
    <t>baebca05804d4aceab438fa7525f1b9b</t>
  </si>
  <si>
    <t>f11bfc83d6e911ddb504e16feb5bfbfe_7</t>
  </si>
  <si>
    <t>f11bfc84d6e911ddb504e16feb5bfbfe</t>
  </si>
  <si>
    <t>152326196112172010</t>
  </si>
  <si>
    <t>1505250320010054</t>
  </si>
  <si>
    <t>龚成</t>
  </si>
  <si>
    <t>8e9b39cbd8444e9bb67fe7beefb96d44</t>
  </si>
  <si>
    <t>c9a6681ed6ea11ddb504e16feb5bfbfe_7</t>
  </si>
  <si>
    <t>c9a6681fd6ea11ddb504e16feb5bfbfe</t>
  </si>
  <si>
    <t>152326196703282019</t>
  </si>
  <si>
    <t>1505250320010055</t>
  </si>
  <si>
    <t>王瑞学</t>
  </si>
  <si>
    <t>2a8978f4bb70447db09fd1921984a530</t>
  </si>
  <si>
    <t>fefabd93d70011ddb504e16feb5bfbfe_7</t>
  </si>
  <si>
    <t>fefabd94d70011ddb504e16feb5bfbfe</t>
  </si>
  <si>
    <t>152326196812232010</t>
  </si>
  <si>
    <t>1505250320010056</t>
  </si>
  <si>
    <t>孙柱国</t>
  </si>
  <si>
    <t>6af817462d2d44f199874e5dcffefd3d</t>
  </si>
  <si>
    <t>6fbc23f2d70211ddb504e16feb5bfbfe_8</t>
  </si>
  <si>
    <t>6fbc23f3d70211ddb504e16feb5bfbfe</t>
  </si>
  <si>
    <t>152326195205022017</t>
  </si>
  <si>
    <t>1505250320010057</t>
  </si>
  <si>
    <t>牟永财</t>
  </si>
  <si>
    <t>3a56d665d74342d19b18b5733a15d09b</t>
  </si>
  <si>
    <t>fc10f933d70211ddb504e16feb5bfbfe_7</t>
  </si>
  <si>
    <t>d69ce6d4177811e6a4a59304dd6e75f3</t>
  </si>
  <si>
    <t>150525197702241714</t>
  </si>
  <si>
    <t>1505250320010058</t>
  </si>
  <si>
    <t>代春芳</t>
  </si>
  <si>
    <t>a5eb11140da74a5abd1c89bdffff9e02</t>
  </si>
  <si>
    <t>5f09bc3dd70311ddb504e16feb5bfbfe_7</t>
  </si>
  <si>
    <t>5f09bc3ed70311ddb504e16feb5bfbfe</t>
  </si>
  <si>
    <t>152326196704172014</t>
  </si>
  <si>
    <t>1505250320010059</t>
  </si>
  <si>
    <t>陈爱东</t>
  </si>
  <si>
    <t>56b90f3340334e00bf49b902649c1ad6</t>
  </si>
  <si>
    <t>4bea2525d70411ddb504e16feb5bfbfe_7</t>
  </si>
  <si>
    <t>4bea2526d70411ddb504e16feb5bfbfe</t>
  </si>
  <si>
    <t>152326196210212039</t>
  </si>
  <si>
    <t>1505250320010060</t>
  </si>
  <si>
    <t>王瑞明</t>
  </si>
  <si>
    <t>6d9e82ece8cc43d6ab25b9734a30b640</t>
  </si>
  <si>
    <t>d3051775d70411ddb504e16feb5bfbfe_7</t>
  </si>
  <si>
    <t>d3051776d70411ddb504e16feb5bfbfe</t>
  </si>
  <si>
    <t>152326196401212015</t>
  </si>
  <si>
    <t>1505250320010061</t>
  </si>
  <si>
    <t>刘存成</t>
  </si>
  <si>
    <t>5731b92b1c4945038442dafaab40ed8a</t>
  </si>
  <si>
    <t>5c3a0fc2d70511ddb504e16feb5bfbfe_7</t>
  </si>
  <si>
    <t>5c3a0fc3d70511ddb504e16feb5bfbfe</t>
  </si>
  <si>
    <t>152326197011182011</t>
  </si>
  <si>
    <t>1505250320010062</t>
  </si>
  <si>
    <t>王瑞林</t>
  </si>
  <si>
    <t>45a2695a64bc441d93122d241feb8b48</t>
  </si>
  <si>
    <t>c4122f90d97511dd9dffcf18f4200bc4_7</t>
  </si>
  <si>
    <t>c4122f91d97511dd9dffcf18f4200bc4</t>
  </si>
  <si>
    <t>152326197105052015</t>
  </si>
  <si>
    <t>1505250320010063</t>
  </si>
  <si>
    <t>王瑞利</t>
  </si>
  <si>
    <t>4f065e7daac948719950b417936a7942</t>
  </si>
  <si>
    <t>b648deddd97611dd9dffcf18f4200bc4_7</t>
  </si>
  <si>
    <t>b648deded97611dd9dffcf18f4200bc4</t>
  </si>
  <si>
    <t>152326197305142015</t>
  </si>
  <si>
    <t>1505250320010064</t>
  </si>
  <si>
    <t>梁赛花</t>
  </si>
  <si>
    <t>132cef97a0d344b7ae7c744157f5d2fe</t>
  </si>
  <si>
    <t>924d7c52d97711dd9dffcf18f4200bc4_7</t>
  </si>
  <si>
    <t>d3b9d66cd97711dd9dffcf18f4200bc4</t>
  </si>
  <si>
    <t>152326193408012020</t>
  </si>
  <si>
    <t>1505250320010065</t>
  </si>
  <si>
    <t>李永良</t>
  </si>
  <si>
    <t>c678dcb3ea6349058beaeec9efe5f6c6</t>
  </si>
  <si>
    <t>b4352f37d97811dd9dffcf18f4200bc4_7</t>
  </si>
  <si>
    <t>b4352f38d97811dd9dffcf18f4200bc4</t>
  </si>
  <si>
    <t>152326197612232010</t>
  </si>
  <si>
    <t>1505250320010066</t>
  </si>
  <si>
    <t>代春明</t>
  </si>
  <si>
    <t>f4dc26f851914df3b3f98e0f63a0d56f</t>
  </si>
  <si>
    <t>df218922d9f311dd9dffcf18f4200bc4_7</t>
  </si>
  <si>
    <t>df218923d9f311dd9dffcf18f4200bc4</t>
  </si>
  <si>
    <t>152326196311292015</t>
  </si>
  <si>
    <t>1505250320010067</t>
  </si>
  <si>
    <t>龚风停</t>
  </si>
  <si>
    <t>4ef1fef544db4b97aab64ce2eeab83fe</t>
  </si>
  <si>
    <t>6de6ccf9d9f511dd9dffcf18f4200bc4_7</t>
  </si>
  <si>
    <t>6de6ccfad9f511dd9dffcf18f4200bc4</t>
  </si>
  <si>
    <t>15232619500101201X</t>
  </si>
  <si>
    <t>1505250320010068</t>
  </si>
  <si>
    <t>刘存山</t>
  </si>
  <si>
    <t>fd5d55a8f0f847f1ac99cda2a668c003</t>
  </si>
  <si>
    <t>cd4e5d4ad9f611dd9dffcf18f4200bc4_7</t>
  </si>
  <si>
    <t>cd4e5d4bd9f611dd9dffcf18f4200bc4</t>
  </si>
  <si>
    <t>152326195905102018</t>
  </si>
  <si>
    <t>1505250320010069</t>
  </si>
  <si>
    <t>刘存金</t>
  </si>
  <si>
    <t>fad7608816944471853c92e90d945d7e</t>
  </si>
  <si>
    <t>db22c033d9f711dd9dffcf18f4200bc4_7</t>
  </si>
  <si>
    <t>db22c034d9f711dd9dffcf18f4200bc4</t>
  </si>
  <si>
    <t>152326195905102034</t>
  </si>
  <si>
    <t>1505250320010070</t>
  </si>
  <si>
    <t>张坤学</t>
  </si>
  <si>
    <t>f37c9335477e413ebfe95a4d0b600790</t>
  </si>
  <si>
    <t>4b02d13dd9fa11dd9dffcf18f4200bc4_7</t>
  </si>
  <si>
    <t>4b02d13ed9fa11dd9dffcf18f4200bc4</t>
  </si>
  <si>
    <t>152326196303082018</t>
  </si>
  <si>
    <t>1505250320010071</t>
  </si>
  <si>
    <t>秦国方</t>
  </si>
  <si>
    <t>bbd1ae06b33c41648ce53875e6dc2a38</t>
  </si>
  <si>
    <t>43c9f33cd9fb11dd9dffcf18f4200bc4_7</t>
  </si>
  <si>
    <t>43c9f33dd9fb11dd9dffcf18f4200bc4</t>
  </si>
  <si>
    <t>152326195606012012</t>
  </si>
  <si>
    <t>1505250320010072</t>
  </si>
  <si>
    <t>秦国有</t>
  </si>
  <si>
    <t>9a6f491c2cab44e2981ec89abc47c0a5</t>
  </si>
  <si>
    <t>1911c185d9fd11dd9dffcf18f4200bc4_7</t>
  </si>
  <si>
    <t>1911c186d9fd11dd9dffcf18f4200bc4</t>
  </si>
  <si>
    <t>152326195909102015</t>
  </si>
  <si>
    <t>1505250320010073</t>
  </si>
  <si>
    <t>秦国军</t>
  </si>
  <si>
    <t>9b13a9569a2c47a88d63202ca7619eb7</t>
  </si>
  <si>
    <t>c466afebd9fd11dd9dffcf18f4200bc4_7</t>
  </si>
  <si>
    <t>c466afecd9fd11dd9dffcf18f4200bc4</t>
  </si>
  <si>
    <t>152326195808102032</t>
  </si>
  <si>
    <t>1505250320010074</t>
  </si>
  <si>
    <t>秦国龙</t>
  </si>
  <si>
    <t>70ae4d7d10d842feb71d3be914cb8747</t>
  </si>
  <si>
    <t>a47a0292d9ff11dd9dffcf18f4200bc4_7</t>
  </si>
  <si>
    <t>a47a0293d9ff11dd9dffcf18f4200bc4</t>
  </si>
  <si>
    <t>152326195601152059</t>
  </si>
  <si>
    <t>1505250320010075</t>
  </si>
  <si>
    <t>徐永生</t>
  </si>
  <si>
    <t>1215df10531249b48feb85ec97569e65</t>
  </si>
  <si>
    <t>e8737abfda0011dd9dffcf18f4200bc4_7</t>
  </si>
  <si>
    <t>e8737ac0da0011dd9dffcf18f4200bc4</t>
  </si>
  <si>
    <t>152326197109292016</t>
  </si>
  <si>
    <t>1505250320010076</t>
  </si>
  <si>
    <t>李春荣</t>
  </si>
  <si>
    <t>3f626de559144eeca8ccae0aac2e998a</t>
  </si>
  <si>
    <t>a577fefada0111dd9dffcf18f4200bc4_7</t>
  </si>
  <si>
    <t>a577fefbda0111dd9dffcf18f4200bc4</t>
  </si>
  <si>
    <t>152326194309052013</t>
  </si>
  <si>
    <t>1505250320010077</t>
  </si>
  <si>
    <t>李永军</t>
  </si>
  <si>
    <t>e188febe90fb4ee7a39b3d980af845fd</t>
  </si>
  <si>
    <t>4995da81da0211dd9dffcf18f4200bc4_7</t>
  </si>
  <si>
    <t>4995da82da0211dd9dffcf18f4200bc4</t>
  </si>
  <si>
    <t>152326197207052032</t>
  </si>
  <si>
    <t>1505250320010078</t>
  </si>
  <si>
    <t>刘庆峰</t>
  </si>
  <si>
    <t>a914b1c12e2b48d2a12642c13c1f8903</t>
  </si>
  <si>
    <t>e63e86dbda0211dd9dffcf18f4200bc4_7</t>
  </si>
  <si>
    <t>e63e86dcda0211dd9dffcf18f4200bc4</t>
  </si>
  <si>
    <t>152326197812082010</t>
  </si>
  <si>
    <t>1505250320010079</t>
  </si>
  <si>
    <t>刘存军</t>
  </si>
  <si>
    <t>afe54b1827504547914e88a48cd448b2</t>
  </si>
  <si>
    <t>ae74f38eda0311dd9dffcf18f4200bc4_7</t>
  </si>
  <si>
    <t>ae74f38fda0311dd9dffcf18f4200bc4</t>
  </si>
  <si>
    <t>152326197608212033</t>
  </si>
  <si>
    <t>1505250320010081</t>
  </si>
  <si>
    <t>牟永全</t>
  </si>
  <si>
    <t>a7278c772b464d05a3128266dd98f47e</t>
  </si>
  <si>
    <t>d5e4f8f1da0411dd9dffcf18f4200bc4_7</t>
  </si>
  <si>
    <t>d5e4f8f2da0411dd9dffcf18f4200bc4</t>
  </si>
  <si>
    <t>152326196905032018</t>
  </si>
  <si>
    <t>1505250320010082</t>
  </si>
  <si>
    <t>刘志德</t>
  </si>
  <si>
    <t>89e3bec281174419b8b63069946790f1</t>
  </si>
  <si>
    <t>a481464fda0511dd9dffcf18f4200bc4_7</t>
  </si>
  <si>
    <t>a4814650da0511dd9dffcf18f4200bc4</t>
  </si>
  <si>
    <t>152326193810102032</t>
  </si>
  <si>
    <t>1505250320010083</t>
  </si>
  <si>
    <t>张士林</t>
  </si>
  <si>
    <t>ee5eb2884def45ec9c2345954fbd714e</t>
  </si>
  <si>
    <t>370c1330da0611dd9dffcf18f4200bc4_7</t>
  </si>
  <si>
    <t>370c1331da0611dd9dffcf18f4200bc4</t>
  </si>
  <si>
    <t>152326195911162017</t>
  </si>
  <si>
    <t>1505250320010084</t>
  </si>
  <si>
    <t>秦国伟</t>
  </si>
  <si>
    <t>e811a3dfa28142ecbc6755e8c010b270</t>
  </si>
  <si>
    <t>0602b5e2da0711dd9dffcf18f4200bc4_7</t>
  </si>
  <si>
    <t>0602b5e3da0711dd9dffcf18f4200bc4</t>
  </si>
  <si>
    <t>152326197209082016</t>
  </si>
  <si>
    <t>1505250320010085</t>
  </si>
  <si>
    <t>秦国峰</t>
  </si>
  <si>
    <t>858c328615fa4021a9c7d280ffe78e97</t>
  </si>
  <si>
    <t>0ad70510da0811dd9dffcf18f4200bc4_7</t>
  </si>
  <si>
    <t>0ad70511da0811dd9dffcf18f4200bc4</t>
  </si>
  <si>
    <t>152326196706202010</t>
  </si>
  <si>
    <t>1505250320010087</t>
  </si>
  <si>
    <t>刘存富</t>
  </si>
  <si>
    <t>bded79cec1f3413691ede5cf7ac3eded</t>
  </si>
  <si>
    <t>1a8c3590da0911dd9dffcf18f4200bc4_7</t>
  </si>
  <si>
    <t>1a8c3591da0911dd9dffcf18f4200bc4</t>
  </si>
  <si>
    <t>152326195504132013</t>
  </si>
  <si>
    <t>1505250320010088</t>
  </si>
  <si>
    <t>徐永利</t>
  </si>
  <si>
    <t>de73f7e3d0db4388a89811b644aa0762</t>
  </si>
  <si>
    <t>e3caea83da0911dd9dffcf18f4200bc4_7</t>
  </si>
  <si>
    <t>e3caea84da0911dd9dffcf18f4200bc4</t>
  </si>
  <si>
    <t>15232619760122201X</t>
  </si>
  <si>
    <t>1505250320010089</t>
  </si>
  <si>
    <t>徐国远</t>
  </si>
  <si>
    <t>94a9e95dc01d47588cbb4d84f1b84768</t>
  </si>
  <si>
    <t>89b68062da0a11dd9dffcf18f4200bc4_7</t>
  </si>
  <si>
    <t>89b68063da0a11dd9dffcf18f4200bc4</t>
  </si>
  <si>
    <t>152326195008212014</t>
  </si>
  <si>
    <t>1505250320010090</t>
  </si>
  <si>
    <t>徐照会</t>
  </si>
  <si>
    <t>ef9d43637ea446e585ea13549ff9a4e1</t>
  </si>
  <si>
    <t>5ed75a92da0b11dd9dffcf18f4200bc4_7</t>
  </si>
  <si>
    <t>5ed75a93da0b11dd9dffcf18f4200bc4</t>
  </si>
  <si>
    <t>152326194706022010</t>
  </si>
  <si>
    <t>1505250320010091</t>
  </si>
  <si>
    <t>龚文</t>
  </si>
  <si>
    <t>145a67800db745cdab089f29a9a418f7</t>
  </si>
  <si>
    <t>ad65b7c9da0c11dd9dffcf18f4200bc4_7</t>
  </si>
  <si>
    <t>ad65b7cada0c11dd9dffcf18f4200bc4</t>
  </si>
  <si>
    <t>152326197506262013</t>
  </si>
  <si>
    <t>1505250320010092</t>
  </si>
  <si>
    <t>孙柱强</t>
  </si>
  <si>
    <t>d01bca8f84ea4c77bc81581ffb358be7</t>
  </si>
  <si>
    <t>4b737296da0d11dd9dffcf18f4200bc4_7</t>
  </si>
  <si>
    <t>4b737297da0d11dd9dffcf18f4200bc4</t>
  </si>
  <si>
    <t>152326196807292019</t>
  </si>
  <si>
    <t>1505250320010093</t>
  </si>
  <si>
    <t>孙柱军</t>
  </si>
  <si>
    <t>e252bab81ed4482b892ec1140cee33e8</t>
  </si>
  <si>
    <t>d08a08bdda0d11dd9dffcf18f4200bc4_7</t>
  </si>
  <si>
    <t>d08a08beda0d11dd9dffcf18f4200bc4</t>
  </si>
  <si>
    <t>152326197010012010</t>
  </si>
  <si>
    <t>1505250320010094</t>
  </si>
  <si>
    <t>代春生</t>
  </si>
  <si>
    <t>f6bfdb5d14b94686b1aca200f9fa6e9e</t>
  </si>
  <si>
    <t>6abbea2eda0e11dd9dffcf18f4200bc4_7</t>
  </si>
  <si>
    <t>6abbea2fda0e11dd9dffcf18f4200bc4</t>
  </si>
  <si>
    <t>152326195409252017</t>
  </si>
  <si>
    <t>1505250320010095</t>
  </si>
  <si>
    <t>张晋东</t>
  </si>
  <si>
    <t>5364aef86bac4cf5b459a1c8af2b6d8e</t>
  </si>
  <si>
    <t>eb062abbda0e11dd9dffcf18f4200bc4_7</t>
  </si>
  <si>
    <t>eb062abcda0e11dd9dffcf18f4200bc4</t>
  </si>
  <si>
    <t>152326196201072038</t>
  </si>
  <si>
    <t>1505250320010096</t>
  </si>
  <si>
    <t>张庆佰</t>
  </si>
  <si>
    <t>75f12db0dd024554ab73d181eb4feb37</t>
  </si>
  <si>
    <t>afeeb2ccda1411dd9dffcf18f4200bc4_7</t>
  </si>
  <si>
    <t>afeeb2cdda1411dd9dffcf18f4200bc4</t>
  </si>
  <si>
    <t>152326193911262019</t>
  </si>
  <si>
    <t>1505250320010097</t>
  </si>
  <si>
    <t>张坤明</t>
  </si>
  <si>
    <t>e24cac5143cd42cf99e1f58b88c5a819</t>
  </si>
  <si>
    <t>1a107f68da1511dd9dffcf18f4200bc4_7</t>
  </si>
  <si>
    <t>1a107f69da1511dd9dffcf18f4200bc4</t>
  </si>
  <si>
    <t>152326195707262010</t>
  </si>
  <si>
    <t>1505250320010098</t>
  </si>
  <si>
    <t>张士军</t>
  </si>
  <si>
    <t>660a5c52c1904c25a8046521d30c6a31</t>
  </si>
  <si>
    <t>cb379b00da1511dd9dffcf18f4200bc4_7</t>
  </si>
  <si>
    <t>cb379b01da1511dd9dffcf18f4200bc4</t>
  </si>
  <si>
    <t>15232619700725203X</t>
  </si>
  <si>
    <t>1505250320010099</t>
  </si>
  <si>
    <t>张坤军</t>
  </si>
  <si>
    <t>b340e9767ea140c6b6d26f2ea4fe4823</t>
  </si>
  <si>
    <t>32ddb94bda1611dd9dffcf18f4200bc4_7</t>
  </si>
  <si>
    <t>32ddb94cda1611dd9dffcf18f4200bc4</t>
  </si>
  <si>
    <t>152326196703252012</t>
  </si>
  <si>
    <t>1505250320010100</t>
  </si>
  <si>
    <t>刘存学</t>
  </si>
  <si>
    <t>4f75ab4b9cb7431b8e770c44d7f2872e</t>
  </si>
  <si>
    <t>d0b98e9cda1611dd9dffcf18f4200bc4_7</t>
  </si>
  <si>
    <t>d0b98e9dda1611dd9dffcf18f4200bc4</t>
  </si>
  <si>
    <t>15232619740324201X</t>
  </si>
  <si>
    <t>1505250320010101</t>
  </si>
  <si>
    <t>刘存余</t>
  </si>
  <si>
    <t>9c1c06619a0f4f2587bf558993278f74</t>
  </si>
  <si>
    <t>82c7ae5cda1711dd9dffcf18f4200bc4_7</t>
  </si>
  <si>
    <t>82c7ae5dda1711dd9dffcf18f4200bc4</t>
  </si>
  <si>
    <t>152326197105172017</t>
  </si>
  <si>
    <t>1505250320010102</t>
  </si>
  <si>
    <t>刘存峰</t>
  </si>
  <si>
    <t>6cdde83c3dfb4810b0d29e230045524d</t>
  </si>
  <si>
    <t>24790097da1911dd9dffcf18f4200bc4_7</t>
  </si>
  <si>
    <t>24790098da1911dd9dffcf18f4200bc4</t>
  </si>
  <si>
    <t>152326197405112016</t>
  </si>
  <si>
    <t>1505250320010103</t>
  </si>
  <si>
    <t>刘志全</t>
  </si>
  <si>
    <t>55b4043d034147b5aac82b4d91bbfb10</t>
  </si>
  <si>
    <t>bfe2c41ada1911dd9dffcf18f4200bc4_7</t>
  </si>
  <si>
    <t>bfe2c41bda1911dd9dffcf18f4200bc4</t>
  </si>
  <si>
    <t>152326193403242011</t>
  </si>
  <si>
    <t>1505250320010104</t>
  </si>
  <si>
    <t>徐国云</t>
  </si>
  <si>
    <t>730c7a6c901145898a410e16930b6f9a</t>
  </si>
  <si>
    <t>5e4fb672da1a11dd9dffcf18f4200bc4_7</t>
  </si>
  <si>
    <t>5e4fb673da1a11dd9dffcf18f4200bc4</t>
  </si>
  <si>
    <t>152326195201132032</t>
  </si>
  <si>
    <t>1505250320010105</t>
  </si>
  <si>
    <t>吕景洲</t>
  </si>
  <si>
    <t>28633bf9a6a54d95b8df00bce9dea6be</t>
  </si>
  <si>
    <t>56c20c9cda1c11dd9dffcf18f4200bc4_7</t>
  </si>
  <si>
    <t>56c20c9dda1c11dd9dffcf18f4200bc4</t>
  </si>
  <si>
    <t>152326195703222011</t>
  </si>
  <si>
    <t>1505250320010106</t>
  </si>
  <si>
    <t>吕振帮</t>
  </si>
  <si>
    <t>62cea5bda96c4ac9b4dfef8cc39c4903</t>
  </si>
  <si>
    <t>fd8194c8da1c11dd9dffcf18f4200bc4_7</t>
  </si>
  <si>
    <t>fd8194c9da1c11dd9dffcf18f4200bc4</t>
  </si>
  <si>
    <t>15232619480411201X</t>
  </si>
  <si>
    <t>1505250320010107</t>
  </si>
  <si>
    <t>吕振国</t>
  </si>
  <si>
    <t>749a52099b914dd9b96c866d318bcf9a</t>
  </si>
  <si>
    <t>350ed012da1e11dd9dffcf18f4200bc4_7</t>
  </si>
  <si>
    <t>350ed013da1e11dd9dffcf18f4200bc4</t>
  </si>
  <si>
    <t>152326195505192018</t>
  </si>
  <si>
    <t>1505250320010108</t>
  </si>
  <si>
    <t>吕桐洲</t>
  </si>
  <si>
    <t>5edfd7fd03d547cc94bb831ec8aeaacd</t>
  </si>
  <si>
    <t>390a7242da1f11dd9dffcf18f4200bc4_7</t>
  </si>
  <si>
    <t>390a7243da1f11dd9dffcf18f4200bc4</t>
  </si>
  <si>
    <t>152326196303212011</t>
  </si>
  <si>
    <t>1505250320010109</t>
  </si>
  <si>
    <t>吕付洲</t>
  </si>
  <si>
    <t>faf177d66d304647a5ba2810f6fea007</t>
  </si>
  <si>
    <t>848e4e3eda2011dd9dffcf18f4200bc4_7</t>
  </si>
  <si>
    <t>848e4e3fda2011dd9dffcf18f4200bc4</t>
  </si>
  <si>
    <t>152326195808012010</t>
  </si>
  <si>
    <t>1505250320010110</t>
  </si>
  <si>
    <t>陈春珍</t>
  </si>
  <si>
    <t>4fb0bc8fb83d448a845bbe6d531d458c</t>
  </si>
  <si>
    <t>42e989abda2111dd9dffcf18f4200bc4_7</t>
  </si>
  <si>
    <t>42e989acda2111dd9dffcf18f4200bc4</t>
  </si>
  <si>
    <t>152326195510242024</t>
  </si>
  <si>
    <t>1505250320010111</t>
  </si>
  <si>
    <t>王汉清</t>
  </si>
  <si>
    <t>e868f8dbb0f3416281f27fdfacf8cda0</t>
  </si>
  <si>
    <t>f6f7701eda2111dd9dffcf18f4200bc4_7</t>
  </si>
  <si>
    <t>f6f7701fda2111dd9dffcf18f4200bc4</t>
  </si>
  <si>
    <t>152326196212172018</t>
  </si>
  <si>
    <t>1505250320010112</t>
  </si>
  <si>
    <t>王政权</t>
  </si>
  <si>
    <t>165f2db090c345c7a7c7d32e8c3fa95e</t>
  </si>
  <si>
    <t>f0594c93da2211dd9dffcf18f4200bc4_7</t>
  </si>
  <si>
    <t>f0594c94da2211dd9dffcf18f4200bc4</t>
  </si>
  <si>
    <t>152326195111042017</t>
  </si>
  <si>
    <t>1505250320010113</t>
  </si>
  <si>
    <t>潘井阳</t>
  </si>
  <si>
    <t>45a105eb173a48c588398d551fcf3ab6</t>
  </si>
  <si>
    <t>d7425864da2411dd9dffcf18f4200bc4_7</t>
  </si>
  <si>
    <t>d7425865da2411dd9dffcf18f4200bc4</t>
  </si>
  <si>
    <t>152326196308122015</t>
  </si>
  <si>
    <t>1505250320010114</t>
  </si>
  <si>
    <t>王汉芳</t>
  </si>
  <si>
    <t>dc9fa45d5e494090a60e87d225e85fde</t>
  </si>
  <si>
    <t>6d93a388da2511dd9dffcf18f4200bc4_7</t>
  </si>
  <si>
    <t>6d93a389da2511dd9dffcf18f4200bc4</t>
  </si>
  <si>
    <t>152326195511042016</t>
  </si>
  <si>
    <t>1505250320010115</t>
  </si>
  <si>
    <t>姜明</t>
  </si>
  <si>
    <t>f29c7eae637e400494f802bb748ebb9f</t>
  </si>
  <si>
    <t>3acd2c3fda2611dd9dffcf18f4200bc4_7</t>
  </si>
  <si>
    <t>3acd2c40da2611dd9dffcf18f4200bc4</t>
  </si>
  <si>
    <t>152326197210042011</t>
  </si>
  <si>
    <t>1505250320010116</t>
  </si>
  <si>
    <t>郎宪峰</t>
  </si>
  <si>
    <t>c9cb4efac1d34854a93bf6303c26722c</t>
  </si>
  <si>
    <t>d44ef6abda2611dd9dffcf18f4200bc4_7</t>
  </si>
  <si>
    <t>d44ef6acda2611dd9dffcf18f4200bc4</t>
  </si>
  <si>
    <t>152326196401052015</t>
  </si>
  <si>
    <t>1505250320010117</t>
  </si>
  <si>
    <t>姜引柱</t>
  </si>
  <si>
    <t>7f43ddf94cc644d4a5fc8a0c9c8805c8</t>
  </si>
  <si>
    <t>783d0efdda2711dd9dffcf18f4200bc4_7</t>
  </si>
  <si>
    <t>25f5dde2da2811dd9dffcf18f4200bc4</t>
  </si>
  <si>
    <t>152326199103122031</t>
  </si>
  <si>
    <t>1505250320010118</t>
  </si>
  <si>
    <t>潘世祥</t>
  </si>
  <si>
    <t>5d4b217b33eb4ce7b908be3ea0516bab</t>
  </si>
  <si>
    <t>82fb31d1da2811dd9dffcf18f4200bc4_7</t>
  </si>
  <si>
    <t>82fb31d2da2811dd9dffcf18f4200bc4</t>
  </si>
  <si>
    <t>152326195603192011</t>
  </si>
  <si>
    <t>1505250320010119</t>
  </si>
  <si>
    <t>李树明</t>
  </si>
  <si>
    <t>67bef16cf2164014bc911c8c965dc291</t>
  </si>
  <si>
    <t>243e4e18da2911dd9dffcf18f4200bc4_7</t>
  </si>
  <si>
    <t>243e4e19da2911dd9dffcf18f4200bc4</t>
  </si>
  <si>
    <t>152326197708072031</t>
  </si>
  <si>
    <t>1505250320010120</t>
  </si>
  <si>
    <t>姜德</t>
  </si>
  <si>
    <t>7d15253c3bf04e66ac626ae7dbf77d96</t>
  </si>
  <si>
    <t>cb4788d7da2911dd9dffcf18f4200bc4_7</t>
  </si>
  <si>
    <t>cb4788d8da2911dd9dffcf18f4200bc4</t>
  </si>
  <si>
    <t>152326196209032014</t>
  </si>
  <si>
    <t>1505250320010121</t>
  </si>
  <si>
    <t>姜永</t>
  </si>
  <si>
    <t>50a17caf628f47ce89c674c1f5ff5b47</t>
  </si>
  <si>
    <t>812a56f6da2a11dd9dffcf18f4200bc4_7</t>
  </si>
  <si>
    <t>812a56f7da2a11dd9dffcf18f4200bc4</t>
  </si>
  <si>
    <t>152326196701012015</t>
  </si>
  <si>
    <t>1505250320010122</t>
  </si>
  <si>
    <t>李井贤</t>
  </si>
  <si>
    <t>080b90ef63444d77912eefc1080fe619</t>
  </si>
  <si>
    <t>36ebba65da2b11dd9dffcf18f4200bc4_7</t>
  </si>
  <si>
    <t>71745129da2b11dd9dffcf18f4200bc4</t>
  </si>
  <si>
    <t>152326195103262028</t>
  </si>
  <si>
    <t>1505250320010123</t>
  </si>
  <si>
    <t>姜强</t>
  </si>
  <si>
    <t>aeb03ef704144d2e84d1c23f6f55b773</t>
  </si>
  <si>
    <t>bb67701fda2b11dd9dffcf18f4200bc4_7</t>
  </si>
  <si>
    <t>bb677020da2b11dd9dffcf18f4200bc4</t>
  </si>
  <si>
    <t>152326197005012016</t>
  </si>
  <si>
    <t>1505250320010124</t>
  </si>
  <si>
    <t>姜贵</t>
  </si>
  <si>
    <t>ce61de93aaa744a6a6d0393fcb8c0263</t>
  </si>
  <si>
    <t>850c88b6da2c11dd9dffcf18f4200bc4_7</t>
  </si>
  <si>
    <t>850c88b7da2c11dd9dffcf18f4200bc4</t>
  </si>
  <si>
    <t>152326196709252013</t>
  </si>
  <si>
    <t>1505250320010125</t>
  </si>
  <si>
    <t>莫风芝</t>
  </si>
  <si>
    <t>4c55e7ad8b6947f9a7b7c1f544d5b4a3</t>
  </si>
  <si>
    <t>452c01f2da3011dd9dffcf18f4200bc4_7</t>
  </si>
  <si>
    <t>73f484f1da3111dd9dffcf18f4200bc4</t>
  </si>
  <si>
    <t>152326197110082040</t>
  </si>
  <si>
    <t>1505250320010126</t>
  </si>
  <si>
    <t>韩井龙</t>
  </si>
  <si>
    <t>86ae0b2000e141608020c29c3fe5dcbc</t>
  </si>
  <si>
    <t>3f4d405dda3211dd9dffcf18f4200bc4_7</t>
  </si>
  <si>
    <t>3f4d405eda3211dd9dffcf18f4200bc4</t>
  </si>
  <si>
    <t>152326196912262014</t>
  </si>
  <si>
    <t>1505250320010127</t>
  </si>
  <si>
    <t>林玉增</t>
  </si>
  <si>
    <t>cb4637e487dc42a488012cda0ede86dc</t>
  </si>
  <si>
    <t>53a19b54da3311dd9dffcf18f4200bc4_7</t>
  </si>
  <si>
    <t>53a19b55da3311dd9dffcf18f4200bc4</t>
  </si>
  <si>
    <t>152326193704262016</t>
  </si>
  <si>
    <t>1505250320010128</t>
  </si>
  <si>
    <t>林桂合</t>
  </si>
  <si>
    <t>25e5a3ee0c4944529f6f5ee53cca2e6b</t>
  </si>
  <si>
    <t>ef33cf37da3311dd9dffcf18f4200bc4_7</t>
  </si>
  <si>
    <t>ef33cf38da3311dd9dffcf18f4200bc4</t>
  </si>
  <si>
    <t>152326196408202012</t>
  </si>
  <si>
    <t>1505250320010129</t>
  </si>
  <si>
    <t>潘井龙</t>
  </si>
  <si>
    <t>9000a2470286405d91318d7e510209c1</t>
  </si>
  <si>
    <t>d63895dbda3411dd9dffcf18f4200bc4_7</t>
  </si>
  <si>
    <t>d63895dcda3411dd9dffcf18f4200bc4</t>
  </si>
  <si>
    <t>152326197107122013</t>
  </si>
  <si>
    <t>1505250320010130</t>
  </si>
  <si>
    <t>郎宪英</t>
  </si>
  <si>
    <t>dece45c0db0c47139c459d044af221d4</t>
  </si>
  <si>
    <t>37ae1f6bda3611dd9dffcf18f4200bc4_7</t>
  </si>
  <si>
    <t>37ae1f6cda3611dd9dffcf18f4200bc4</t>
  </si>
  <si>
    <t>152326194910252016</t>
  </si>
  <si>
    <t>1505250320010131</t>
  </si>
  <si>
    <t>姜林</t>
  </si>
  <si>
    <t>e788ed993bd44fe6b2eff4ea68b98086</t>
  </si>
  <si>
    <t>e8acca33da3611dd9dffcf18f4200bc4_7</t>
  </si>
  <si>
    <t>e8acca34da3611dd9dffcf18f4200bc4</t>
  </si>
  <si>
    <t>152326197511072011</t>
  </si>
  <si>
    <t>1505250320010132</t>
  </si>
  <si>
    <t>姜引福</t>
  </si>
  <si>
    <t>0d3aaa8ea06a4138b7925b7ebf487e72</t>
  </si>
  <si>
    <t>b26e6ae4da3711dd9dffcf18f4200bc4_7</t>
  </si>
  <si>
    <t>b26e6ae5da3711dd9dffcf18f4200bc4</t>
  </si>
  <si>
    <t>152326195602292010</t>
  </si>
  <si>
    <t>1505250320010133</t>
  </si>
  <si>
    <t>姜引志</t>
  </si>
  <si>
    <t>83fe2565c88b4400b866eb3c360f9371</t>
  </si>
  <si>
    <t>44bddcfbda3811dd9dffcf18f4200bc4_7</t>
  </si>
  <si>
    <t>44bddcfcda3811dd9dffcf18f4200bc4</t>
  </si>
  <si>
    <t>152326194807192019</t>
  </si>
  <si>
    <t>1505250320010134</t>
  </si>
  <si>
    <t>池明久</t>
  </si>
  <si>
    <t>dec88f954fd54d288612643c2e59578f</t>
  </si>
  <si>
    <t>9eeabb68da3811dd9dffcf18f4200bc4_7</t>
  </si>
  <si>
    <t>9eeabb69da3811dd9dffcf18f4200bc4</t>
  </si>
  <si>
    <t>15232619390117201X</t>
  </si>
  <si>
    <t>1505250320010136</t>
  </si>
  <si>
    <t>姜引明</t>
  </si>
  <si>
    <t>183569c174b54f2bbfcc54c9ef3cddff</t>
  </si>
  <si>
    <t>02f176b2da3a11dd9dffcf18f4200bc4_7</t>
  </si>
  <si>
    <t>02f176b3da3a11dd9dffcf18f4200bc4</t>
  </si>
  <si>
    <t>15232619581108201X</t>
  </si>
  <si>
    <t>1505250320010137</t>
  </si>
  <si>
    <t>姜引周</t>
  </si>
  <si>
    <t>0a42be6b25d1434aa043d9c0c5ee442d</t>
  </si>
  <si>
    <t>bc851811da3a11dd9dffcf18f4200bc4_7</t>
  </si>
  <si>
    <t>bc851812da3a11dd9dffcf18f4200bc4</t>
  </si>
  <si>
    <t>152326195708152016</t>
  </si>
  <si>
    <t>1505250320010139</t>
  </si>
  <si>
    <t>姜卫</t>
  </si>
  <si>
    <t>0164aa2aa9d44247a3f7c97945d03136</t>
  </si>
  <si>
    <t>ba2b3deedc6011dd9dffcf18f4200bc4_7</t>
  </si>
  <si>
    <t>ba2b3defdc6011dd9dffcf18f4200bc4</t>
  </si>
  <si>
    <t>152326197908252010</t>
  </si>
  <si>
    <t>1505250320010140</t>
  </si>
  <si>
    <t>姜引东</t>
  </si>
  <si>
    <t>81ade385aa1c415f9b067520f410ecfb</t>
  </si>
  <si>
    <t>b10361b8dc6111dd9dffcf18f4200bc4_7</t>
  </si>
  <si>
    <t>b10361b9dc6111dd9dffcf18f4200bc4</t>
  </si>
  <si>
    <t>152326196308252039</t>
  </si>
  <si>
    <t>1505250320010141</t>
  </si>
  <si>
    <t>姜引学</t>
  </si>
  <si>
    <t>37c85bec0ed24175a9e41a57776801dc</t>
  </si>
  <si>
    <t>b0b35056dc6211dd9dffcf18f4200bc4_8</t>
  </si>
  <si>
    <t>b0b35057dc6211dd9dffcf18f4200bc4</t>
  </si>
  <si>
    <t>15232619550117201X</t>
  </si>
  <si>
    <t>1505250320010142</t>
  </si>
  <si>
    <t>姜朋</t>
  </si>
  <si>
    <t>419e4b5ee87640fb8b7904106f1a06c0</t>
  </si>
  <si>
    <t>0719d826dc6311dd9dffcf18f4200bc4_7</t>
  </si>
  <si>
    <t>0719d827dc6311dd9dffcf18f4200bc4</t>
  </si>
  <si>
    <t>152326198701182013</t>
  </si>
  <si>
    <t>1505250320010143</t>
  </si>
  <si>
    <t>姜引宽</t>
  </si>
  <si>
    <t>668e66e78db147a7b8f1ab1fe2007fe2</t>
  </si>
  <si>
    <t>5e45f9e1dc6311dd9dffcf18f4200bc4_7</t>
  </si>
  <si>
    <t>5e45f9e2dc6311dd9dffcf18f4200bc4</t>
  </si>
  <si>
    <t>152326195201252018</t>
  </si>
  <si>
    <t>1505250320010144</t>
  </si>
  <si>
    <t>池显荣</t>
  </si>
  <si>
    <t>090728dc78dc406bab0fcfaa8faa4ab3</t>
  </si>
  <si>
    <t>737a06cadc6411dd9dffcf18f4200bc4_7</t>
  </si>
  <si>
    <t>737a06cbdc6411dd9dffcf18f4200bc4</t>
  </si>
  <si>
    <t>152326196110092017</t>
  </si>
  <si>
    <t>1505250320010145</t>
  </si>
  <si>
    <t>姜权</t>
  </si>
  <si>
    <t>8be81ca6fc704b6d9bd343ef5ab6ccbd</t>
  </si>
  <si>
    <t>005682fedc6511dd9dffcf18f4200bc4_8</t>
  </si>
  <si>
    <t>005682ffdc6511dd9dffcf18f4200bc4</t>
  </si>
  <si>
    <t>152326197202232018</t>
  </si>
  <si>
    <t>1505250320010146</t>
  </si>
  <si>
    <t>姜引丰</t>
  </si>
  <si>
    <t>cc5519a8648541539b5e2cd8a2239e99</t>
  </si>
  <si>
    <t>bb220847dc6511dd9dffcf18f4200bc4_8</t>
  </si>
  <si>
    <t>bb220848dc6511dd9dffcf18f4200bc4</t>
  </si>
  <si>
    <t>152326196010162014</t>
  </si>
  <si>
    <t>1505250320010147</t>
  </si>
  <si>
    <t>郭进良</t>
  </si>
  <si>
    <t>c76ffd802fd044afbc793e90be52c825</t>
  </si>
  <si>
    <t>223bc52fdc6611dd9dffcf18f4200bc4_7</t>
  </si>
  <si>
    <t>223bc530dc6611dd9dffcf18f4200bc4</t>
  </si>
  <si>
    <t>152326196305092017</t>
  </si>
  <si>
    <t>1505250320010148</t>
  </si>
  <si>
    <t>姜引君</t>
  </si>
  <si>
    <t>7cd2893004dc42e1b8f5e4620e3e4751</t>
  </si>
  <si>
    <t>76cfd6a4dc6611dd9dffcf18f4200bc4_7</t>
  </si>
  <si>
    <t>76cfd6a5dc6611dd9dffcf18f4200bc4</t>
  </si>
  <si>
    <t>152326195308232017</t>
  </si>
  <si>
    <t>1505250320010149</t>
  </si>
  <si>
    <t>姜杰</t>
  </si>
  <si>
    <t>07866182d12e46719f43e204bc0f302a</t>
  </si>
  <si>
    <t>f9e67db4dc6611dd9dffcf18f4200bc4_7</t>
  </si>
  <si>
    <t>f9e67db5dc6611dd9dffcf18f4200bc4</t>
  </si>
  <si>
    <t>152326198210242018</t>
  </si>
  <si>
    <t>1505250320010150</t>
  </si>
  <si>
    <t>姜引德</t>
  </si>
  <si>
    <t>2ee5542e861d47bc9d9bf0a4e651c8d0</t>
  </si>
  <si>
    <t>5fb089fadc6711dd9dffcf18f4200bc4_7</t>
  </si>
  <si>
    <t>5fb089fbdc6711dd9dffcf18f4200bc4</t>
  </si>
  <si>
    <t>152326196002222013</t>
  </si>
  <si>
    <t>1505250320010151</t>
  </si>
  <si>
    <t>姜彬</t>
  </si>
  <si>
    <t>27d62f0b03bd450ba684c6ee9921027e</t>
  </si>
  <si>
    <t>e01c0e22dc6711dd9dffcf18f4200bc4_7</t>
  </si>
  <si>
    <t>e01c0e23dc6711dd9dffcf18f4200bc4</t>
  </si>
  <si>
    <t>15232619541130201X</t>
  </si>
  <si>
    <t>1505250320010152</t>
  </si>
  <si>
    <t>姜引海</t>
  </si>
  <si>
    <t>f3a91799d8dc414d947be574e37091dd</t>
  </si>
  <si>
    <t>393b6220dc6a11dd9dffcf18f4200bc4_7</t>
  </si>
  <si>
    <t>393b6221dc6a11dd9dffcf18f4200bc4</t>
  </si>
  <si>
    <t>152326194111072019</t>
  </si>
  <si>
    <t>1505250320010153</t>
  </si>
  <si>
    <t>李文和</t>
  </si>
  <si>
    <t>6376b3af5d644dac92b0ea46d1867977</t>
  </si>
  <si>
    <t>e4f8fdf0dc6a11dd9dffcf18f4200bc4_7</t>
  </si>
  <si>
    <t>e4f8fdf1dc6a11dd9dffcf18f4200bc4</t>
  </si>
  <si>
    <t>15232619520807201X</t>
  </si>
  <si>
    <t>1505250320010154</t>
  </si>
  <si>
    <t>刘志华</t>
  </si>
  <si>
    <t>9a016db8c3474153af38cce2197a0b0e</t>
  </si>
  <si>
    <t>06e4b631dc7111dd9dffcf18f4200bc4_7</t>
  </si>
  <si>
    <t>4b735f07dc7111dd9dffcf18f4200bc4</t>
  </si>
  <si>
    <t>152326198606072035</t>
  </si>
  <si>
    <t>1505250320010155</t>
  </si>
  <si>
    <t>崔世国</t>
  </si>
  <si>
    <t>8753d66c69f94d0bb430bfe100647edb</t>
  </si>
  <si>
    <t>78210dcadc7111dd9dffcf18f4200bc4_7</t>
  </si>
  <si>
    <t>78210dcbdc7111dd9dffcf18f4200bc4</t>
  </si>
  <si>
    <t>152326195107272012</t>
  </si>
  <si>
    <t>1505250320010156</t>
  </si>
  <si>
    <t>李风桐</t>
  </si>
  <si>
    <t>462c7b8d93e84ffb9b55406c2a0a47a9</t>
  </si>
  <si>
    <t>efdaecc0dc7111dd9dffcf18f4200bc4_7</t>
  </si>
  <si>
    <t>efdaecc1dc7111dd9dffcf18f4200bc4</t>
  </si>
  <si>
    <t>152326194010162015</t>
  </si>
  <si>
    <t>1505250320010157</t>
  </si>
  <si>
    <t>李树和</t>
  </si>
  <si>
    <t>fa0bd6fbb4b140db8855e1ec7bd56d5b</t>
  </si>
  <si>
    <t>8c0cbc26dc7211dd9dffcf18f4200bc4_7</t>
  </si>
  <si>
    <t>8c0cbc27dc7211dd9dffcf18f4200bc4</t>
  </si>
  <si>
    <t>152326196310152010</t>
  </si>
  <si>
    <t>1505250320010158</t>
  </si>
  <si>
    <t>李云鹏</t>
  </si>
  <si>
    <t>e37d7707454f4eadbfd40b4b1cf87977</t>
  </si>
  <si>
    <t>c95a85c7dc7511dd9dffcf18f4200bc4_7</t>
  </si>
  <si>
    <t>c95a85c8dc7511dd9dffcf18f4200bc4</t>
  </si>
  <si>
    <t>152326197310102018</t>
  </si>
  <si>
    <t>1505250320010159</t>
  </si>
  <si>
    <t>姜引全</t>
  </si>
  <si>
    <t>717a0d4ea2dc4be2aa9d18d1e991c166</t>
  </si>
  <si>
    <t>92b10848dc7611dd9dffcf18f4200bc4_7</t>
  </si>
  <si>
    <t>92b10849dc7611dd9dffcf18f4200bc4</t>
  </si>
  <si>
    <t>152326195106232019</t>
  </si>
  <si>
    <t>1505250320010160</t>
  </si>
  <si>
    <t>姜山</t>
  </si>
  <si>
    <t>8c0ad99f56134b74843bdee6ff045bb5</t>
  </si>
  <si>
    <t>4c557324dc7711dd9dffcf18f4200bc4_7</t>
  </si>
  <si>
    <t>4c557325dc7711dd9dffcf18f4200bc4</t>
  </si>
  <si>
    <t>152326196511152017</t>
  </si>
  <si>
    <t>1505250320010161</t>
  </si>
  <si>
    <t>姜财</t>
  </si>
  <si>
    <t>c6ac2e723dd7422b961bd8e6527efd9f</t>
  </si>
  <si>
    <t>74a548eedc7b11dd9dffcf18f4200bc4_7</t>
  </si>
  <si>
    <t>74a548efdc7b11dd9dffcf18f4200bc4</t>
  </si>
  <si>
    <t>152326195209082017</t>
  </si>
  <si>
    <t>1505250320010162</t>
  </si>
  <si>
    <t>韩井春</t>
  </si>
  <si>
    <t>d6dc9e5321c14ce9aa4dcdfb261dfd5f</t>
  </si>
  <si>
    <t>5dc73812dc8911dd9dffcf18f4200bc4_7</t>
  </si>
  <si>
    <t>5dc73813dc8911dd9dffcf18f4200bc4</t>
  </si>
  <si>
    <t>152326196806042018</t>
  </si>
  <si>
    <t>1505250320010163</t>
  </si>
  <si>
    <t>韩景水</t>
  </si>
  <si>
    <t>a2605d8e36e2475aa7ac37bf939bbc67</t>
  </si>
  <si>
    <t>ff5650f9dc8911dd9dffcf18f4200bc4_7</t>
  </si>
  <si>
    <t>ff5650fadc8911dd9dffcf18f4200bc4</t>
  </si>
  <si>
    <t>152326197310232015</t>
  </si>
  <si>
    <t>1505250320010164</t>
  </si>
  <si>
    <t>韩井阳</t>
  </si>
  <si>
    <t>c2968712fe0849e683d0dcc555619a3f</t>
  </si>
  <si>
    <t>90c85b20dc8a11dd9dffcf18f4200bc4_7</t>
  </si>
  <si>
    <t>90c85b21dc8a11dd9dffcf18f4200bc4</t>
  </si>
  <si>
    <t>152326196410052017</t>
  </si>
  <si>
    <t>1505250320010165</t>
  </si>
  <si>
    <t>韩井富</t>
  </si>
  <si>
    <t>4b8a1fa7bcac43a089a8c5573e626e8a</t>
  </si>
  <si>
    <t>3ff94b81dc8b11dd9dffcf18f4200bc4_7</t>
  </si>
  <si>
    <t>3ff94b82dc8b11dd9dffcf18f4200bc4</t>
  </si>
  <si>
    <t>152326197009072016</t>
  </si>
  <si>
    <t>1505250320010166</t>
  </si>
  <si>
    <t>王政会</t>
  </si>
  <si>
    <t>cf0435ff77e1420699dee60bd763031b</t>
  </si>
  <si>
    <t>9a04e6acdc8b11dd9dffcf18f4200bc4_7</t>
  </si>
  <si>
    <t>9a04e6addc8b11dd9dffcf18f4200bc4</t>
  </si>
  <si>
    <t>152326194507082010</t>
  </si>
  <si>
    <t>1505250320010167</t>
  </si>
  <si>
    <t>吕韩周</t>
  </si>
  <si>
    <t>64abd1b9942241e9b21d8990c68ba652</t>
  </si>
  <si>
    <t>76321a5fdc8c11dd9dffcf18f4200bc4_7</t>
  </si>
  <si>
    <t>76321a60dc8c11dd9dffcf18f4200bc4</t>
  </si>
  <si>
    <t>152326197010292016</t>
  </si>
  <si>
    <t>1505250320010168</t>
  </si>
  <si>
    <t>李振龙</t>
  </si>
  <si>
    <t>09cfaa56047a44859ade8150192066aa</t>
  </si>
  <si>
    <t>fe66bd71dc9011dd9dffcf18f4200bc4_7</t>
  </si>
  <si>
    <t>fe66bd72dc9011dd9dffcf18f4200bc4</t>
  </si>
  <si>
    <t>152326196405042017</t>
  </si>
  <si>
    <t>1505250320010169</t>
  </si>
  <si>
    <t>郎景文</t>
  </si>
  <si>
    <t>9a8e71cb83ff4237b82de06eae645708</t>
  </si>
  <si>
    <t>7eba740ddc9111dd9dffcf18f4200bc4_7</t>
  </si>
  <si>
    <t>C65DD49F-16B0-0001-B74A-1BB81150AD40</t>
  </si>
  <si>
    <t>152326197705232036</t>
  </si>
  <si>
    <t>1505250320010170</t>
  </si>
  <si>
    <t>李风余</t>
  </si>
  <si>
    <t>e21c66445d814479bf3f4782a59a8abb</t>
  </si>
  <si>
    <t>7517a5f9dc9311dd9dffcf18f4200bc4_7</t>
  </si>
  <si>
    <t>7517a5fadc9311dd9dffcf18f4200bc4</t>
  </si>
  <si>
    <t>152326195010222019</t>
  </si>
  <si>
    <t>1505250320010171</t>
  </si>
  <si>
    <t>郎文秀</t>
  </si>
  <si>
    <t>c212cc3640824640856314112137ac15</t>
  </si>
  <si>
    <t>3bba3707dc9511dd9dffcf18f4200bc4_7</t>
  </si>
  <si>
    <t>3bba3708dc9511dd9dffcf18f4200bc4</t>
  </si>
  <si>
    <t>152326194401172018</t>
  </si>
  <si>
    <t>1505250320010172</t>
  </si>
  <si>
    <t>刘全</t>
  </si>
  <si>
    <t>a92f8ea668a64f94adce993a4bb6173a</t>
  </si>
  <si>
    <t>791c601bdd1411dd9dffcf18f4200bc4_7</t>
  </si>
  <si>
    <t>791c601cdd1411dd9dffcf18f4200bc4</t>
  </si>
  <si>
    <t>152326196209062010</t>
  </si>
  <si>
    <t>1505250320010173</t>
  </si>
  <si>
    <t>白亚军</t>
  </si>
  <si>
    <t>ff9aac90cbed430f87d2e17649a9cb1c</t>
  </si>
  <si>
    <t>0eaf3d4bdd1511dd9dffcf18f4200bc4_7</t>
  </si>
  <si>
    <t>0eaf3d4cdd1511dd9dffcf18f4200bc4</t>
  </si>
  <si>
    <t>152326199310062019</t>
  </si>
  <si>
    <t>1505250320010174</t>
  </si>
  <si>
    <t>李振田</t>
  </si>
  <si>
    <t>f554f37f54e64546ae3b48304959bfd1</t>
  </si>
  <si>
    <t>7ebb0467dd1511dd9dffcf18f4200bc4_7</t>
  </si>
  <si>
    <t>7ebb0468dd1511dd9dffcf18f4200bc4</t>
  </si>
  <si>
    <t>152326195006062016</t>
  </si>
  <si>
    <t>1505250320010175</t>
  </si>
  <si>
    <t>林玉山</t>
  </si>
  <si>
    <t>a593ac41a29e4cb18f05031a0d1771ae</t>
  </si>
  <si>
    <t>084742f9dd2111dd9dffcf18f4200bc4_7</t>
  </si>
  <si>
    <t>084742fadd2111dd9dffcf18f4200bc4</t>
  </si>
  <si>
    <t>152326195203082016</t>
  </si>
  <si>
    <t>1505250320010176</t>
  </si>
  <si>
    <t>徐建国</t>
  </si>
  <si>
    <t>9a0ca74a69714c6895c6f4c614640c8f</t>
  </si>
  <si>
    <t>e324c663dd2111dd9dffcf18f4200bc4_7</t>
  </si>
  <si>
    <t>e324c664dd2111dd9dffcf18f4200bc4</t>
  </si>
  <si>
    <t>15232619580420201X</t>
  </si>
  <si>
    <t>1505250320010177</t>
  </si>
  <si>
    <t>李付</t>
  </si>
  <si>
    <t>39e8b1ab7ee5449099e40e0e51e8a578</t>
  </si>
  <si>
    <t>74d70d7edd2211dd9dffcf18f4200bc4_7</t>
  </si>
  <si>
    <t>74d70d7fdd2211dd9dffcf18f4200bc4</t>
  </si>
  <si>
    <t>152326195610292010</t>
  </si>
  <si>
    <t>1505250320010178</t>
  </si>
  <si>
    <t>李振义</t>
  </si>
  <si>
    <t>d3a053b24cb94450bf27359f6540019d</t>
  </si>
  <si>
    <t>1812c5fbdd2311dd9dffcf18f4200bc4_7</t>
  </si>
  <si>
    <t>1812c5fcdd2311dd9dffcf18f4200bc4</t>
  </si>
  <si>
    <t>152326195610102010</t>
  </si>
  <si>
    <t>1505250320010179</t>
  </si>
  <si>
    <t>任保山</t>
  </si>
  <si>
    <t>14e79faf38624b20bcb8bcd6b8ab6e79</t>
  </si>
  <si>
    <t>005742fbdd2511dd9dffcf18f4200bc4_7</t>
  </si>
  <si>
    <t>005742fcdd2511dd9dffcf18f4200bc4</t>
  </si>
  <si>
    <t>152326195410052039</t>
  </si>
  <si>
    <t>1505250320010180</t>
  </si>
  <si>
    <t>潘世玉</t>
  </si>
  <si>
    <t>0e54f3f6500f427488b990b72c15ae1b</t>
  </si>
  <si>
    <t>6cd7e7b9dd2511dd9dffcf18f4200bc4_7</t>
  </si>
  <si>
    <t>6cd7e7badd2511dd9dffcf18f4200bc4</t>
  </si>
  <si>
    <t>152326194110112015</t>
  </si>
  <si>
    <t>1505250320010181</t>
  </si>
  <si>
    <t>郎宪文</t>
  </si>
  <si>
    <t>5f69ffb2040a4e76bea8b915a7da7d9e</t>
  </si>
  <si>
    <t>18daa1b8dd2611dd9dffcf18f4200bc4_7</t>
  </si>
  <si>
    <t>18daa1b9dd2611dd9dffcf18f4200bc4</t>
  </si>
  <si>
    <t>152326196809122013</t>
  </si>
  <si>
    <t>1505250320010182</t>
  </si>
  <si>
    <t>韩井学</t>
  </si>
  <si>
    <t>5cb0d4035f934a7ca22017cd6642bb3a</t>
  </si>
  <si>
    <t>b7e0032add2611dd9dffcf18f4200bc4_7</t>
  </si>
  <si>
    <t>b7e0032bdd2611dd9dffcf18f4200bc4</t>
  </si>
  <si>
    <t>152326197109082019</t>
  </si>
  <si>
    <t>1505250320010184</t>
  </si>
  <si>
    <t>姜学</t>
  </si>
  <si>
    <t>b5d80367966648c89951867c684fa178</t>
  </si>
  <si>
    <t>35823959dd2811dd9dffcf18f4200bc4_7</t>
  </si>
  <si>
    <t>3582395add2811dd9dffcf18f4200bc4</t>
  </si>
  <si>
    <t>152326196410042011</t>
  </si>
  <si>
    <t>1505250320010185</t>
  </si>
  <si>
    <t>姜友</t>
  </si>
  <si>
    <t>dc488a4379144ccb8dd9fbd1c75ed1c4</t>
  </si>
  <si>
    <t>fbb1da30dd2811dd9dffcf18f4200bc4_7</t>
  </si>
  <si>
    <t>fbb1da31dd2811dd9dffcf18f4200bc4</t>
  </si>
  <si>
    <t>152326197005102011</t>
  </si>
  <si>
    <t>1505250320010186</t>
  </si>
  <si>
    <t>崔占民</t>
  </si>
  <si>
    <t>5aca092e6232434786247ab05b5ee435</t>
  </si>
  <si>
    <t>fbaded07dd2911dd9dffcf18f4200bc4_7</t>
  </si>
  <si>
    <t>fbaded08dd2911dd9dffcf18f4200bc4</t>
  </si>
  <si>
    <t>152326197109202033</t>
  </si>
  <si>
    <t>1505250320010187</t>
  </si>
  <si>
    <t>王汉东</t>
  </si>
  <si>
    <t>62f8ca03b5924e998d2d6b8aaa65117f</t>
  </si>
  <si>
    <t>81b26562dd2a11dd9dffcf18f4200bc4_7</t>
  </si>
  <si>
    <t>81b26563dd2a11dd9dffcf18f4200bc4</t>
  </si>
  <si>
    <t>152326197105262012</t>
  </si>
  <si>
    <t>1505250320010188</t>
  </si>
  <si>
    <t>李文德</t>
  </si>
  <si>
    <t>da7d39c9f9ef454b9c93526e5c63f3ce</t>
  </si>
  <si>
    <t>0b06571edd2b11dd9dffcf18f4200bc4_7</t>
  </si>
  <si>
    <t>0b06571fdd2b11dd9dffcf18f4200bc4</t>
  </si>
  <si>
    <t>152326194802182014</t>
  </si>
  <si>
    <t>1505250320010189</t>
  </si>
  <si>
    <t>姜和</t>
  </si>
  <si>
    <t>6365ba79a2ec437daee23070bccaf289</t>
  </si>
  <si>
    <t>0fdf3afcdd2c11dd9dffcf18f4200bc4_7</t>
  </si>
  <si>
    <t>0fdf3afddd2c11dd9dffcf18f4200bc4</t>
  </si>
  <si>
    <t>152326196211042019</t>
  </si>
  <si>
    <t>1505250320010190</t>
  </si>
  <si>
    <t>李文权</t>
  </si>
  <si>
    <t>20829b254da64b1a84e8d0cc41ef6721</t>
  </si>
  <si>
    <t>962ffe53dd2c11dd9dffcf18f4200bc4_7</t>
  </si>
  <si>
    <t>962ffe54dd2c11dd9dffcf18f4200bc4</t>
  </si>
  <si>
    <t>152326195501242014</t>
  </si>
  <si>
    <t>1505250320010191</t>
  </si>
  <si>
    <t>郎宪芳</t>
  </si>
  <si>
    <t>6bf1ecfd728249d4a9967f199ea60d01</t>
  </si>
  <si>
    <t>a54f3054dd2d11dd9dffcf18f4200bc4_7</t>
  </si>
  <si>
    <t>a54f3055dd2d11dd9dffcf18f4200bc4</t>
  </si>
  <si>
    <t>152326195203252011</t>
  </si>
  <si>
    <t>1505250320010192</t>
  </si>
  <si>
    <t>姜文</t>
  </si>
  <si>
    <t>b5cf5fb40c314c958196d0b0c43e91e7</t>
  </si>
  <si>
    <t>77bb725bdd2e11dd9dffcf18f4200bc4_7</t>
  </si>
  <si>
    <t>77bb725cdd2e11dd9dffcf18f4200bc4</t>
  </si>
  <si>
    <t>152326196312222019</t>
  </si>
  <si>
    <t>1505250320010193</t>
  </si>
  <si>
    <t>李振明</t>
  </si>
  <si>
    <t>5f82d5d83c5448a6b1ab0898ca8af679</t>
  </si>
  <si>
    <t>81337fdcdd2f11dd9dffcf18f4200bc4_7</t>
  </si>
  <si>
    <t>81337fdddd2f11dd9dffcf18f4200bc4</t>
  </si>
  <si>
    <t>152326195601092017</t>
  </si>
  <si>
    <t>1505250320010194</t>
  </si>
  <si>
    <t>王汉付</t>
  </si>
  <si>
    <t>299bcb472fd2472b872eeabf059a359a</t>
  </si>
  <si>
    <t>77a7a436dd4511dd9dffcf18f4200bc4_7</t>
  </si>
  <si>
    <t>77a7a437dd4511dd9dffcf18f4200bc4</t>
  </si>
  <si>
    <t>152326196607182018</t>
  </si>
  <si>
    <t>1505250320010195</t>
  </si>
  <si>
    <t>郎宪玉</t>
  </si>
  <si>
    <t>4b17d6f825a94b63a2c187dc30691a12</t>
  </si>
  <si>
    <t>0ecf2b17dd4611dd9dffcf18f4200bc4_7</t>
  </si>
  <si>
    <t>0ecf2b18dd4611dd9dffcf18f4200bc4</t>
  </si>
  <si>
    <t>15232619381202201X</t>
  </si>
  <si>
    <t>1505250320010196</t>
  </si>
  <si>
    <t>郎宪贵</t>
  </si>
  <si>
    <t>48c791f090e340359330ee28622431ba</t>
  </si>
  <si>
    <t>202e89c0dd4711dd9dffcf18f4200bc4_7</t>
  </si>
  <si>
    <t>202e89c1dd4711dd9dffcf18f4200bc4</t>
  </si>
  <si>
    <t>152326195605252014</t>
  </si>
  <si>
    <t>1505250320010197</t>
  </si>
  <si>
    <t>郎宪德</t>
  </si>
  <si>
    <t>a8568aae48674b069039b516d016e7af</t>
  </si>
  <si>
    <t>de6d3c62dd4711dd9dffcf18f4200bc4_7</t>
  </si>
  <si>
    <t>de6d3c63dd4711dd9dffcf18f4200bc4</t>
  </si>
  <si>
    <t>152326195302082011</t>
  </si>
  <si>
    <t>1505250320010198</t>
  </si>
  <si>
    <t>郎井龙</t>
  </si>
  <si>
    <t>f8d4aae2d0814116837217ef5bf25303</t>
  </si>
  <si>
    <t>e15e4baedd4811dd9dffcf18f4200bc4_7</t>
  </si>
  <si>
    <t>e15e4bafdd4811dd9dffcf18f4200bc4</t>
  </si>
  <si>
    <t>152326197312152019</t>
  </si>
  <si>
    <t>1505250320010199</t>
  </si>
  <si>
    <t>李振阁</t>
  </si>
  <si>
    <t>c2f15c076c8a4cc7b5af09657676be4a</t>
  </si>
  <si>
    <t>531b1dfbdd4911dd9dffcf18f4200bc4_7</t>
  </si>
  <si>
    <t>531b1dfcdd4911dd9dffcf18f4200bc4</t>
  </si>
  <si>
    <t>152326195108192014</t>
  </si>
  <si>
    <t>1505250320010200</t>
  </si>
  <si>
    <t>王永军</t>
  </si>
  <si>
    <t>acdcaefef3254630909aa5d5c0f8020b</t>
  </si>
  <si>
    <t>d0b89960dd4a11dd9dffcf18f4200bc4_7</t>
  </si>
  <si>
    <t>d0b89961dd4a11dd9dffcf18f4200bc4</t>
  </si>
  <si>
    <t>152326197202282015</t>
  </si>
  <si>
    <t>1505250320010202</t>
  </si>
  <si>
    <t>王建国</t>
  </si>
  <si>
    <t>f9296b3da9344aebbcf40c579bb3fecc</t>
  </si>
  <si>
    <t>00c411bddd4e11dd9dffcf18f4200bc4_7</t>
  </si>
  <si>
    <t>530c1035dd4e11dd9dffcf18f4200bc4</t>
  </si>
  <si>
    <t>152326198102172016</t>
  </si>
  <si>
    <t>1505250320010203</t>
  </si>
  <si>
    <t>郝桂莲</t>
  </si>
  <si>
    <t>b4429b7b78164020b6ea548b096a376b</t>
  </si>
  <si>
    <t>cf330db7dd4e11dd9dffcf18f4200bc4_7</t>
  </si>
  <si>
    <t>cf330db8dd4e11dd9dffcf18f4200bc4</t>
  </si>
  <si>
    <t>152326195305052029</t>
  </si>
  <si>
    <t>1505250320010204</t>
  </si>
  <si>
    <t>姜龙</t>
  </si>
  <si>
    <t>f68ea6b05cb54f4db5c75de32d618002</t>
  </si>
  <si>
    <t>8938f903dd4f11dd9dffcf18f4200bc4_7</t>
  </si>
  <si>
    <t>8938f904dd4f11dd9dffcf18f4200bc4</t>
  </si>
  <si>
    <t>152326197108072011</t>
  </si>
  <si>
    <t>1505250320010205</t>
  </si>
  <si>
    <t>吕凤华</t>
  </si>
  <si>
    <t>b3fd7590a4a041f9a58ab73a8b934e0a</t>
  </si>
  <si>
    <t>283e5b24dd5011dd9dffcf18f4200bc4_7</t>
  </si>
  <si>
    <t>9e74ff93dd5111dd9dffcf18f4200bc4</t>
  </si>
  <si>
    <t>152326197007232047</t>
  </si>
  <si>
    <t>1505250320010206</t>
  </si>
  <si>
    <t>姜引贵</t>
  </si>
  <si>
    <t>48272e98c65e480aae1bcd8c2e9cc799</t>
  </si>
  <si>
    <t>cc394e5bdd5111dd9dffcf18f4200bc4_7</t>
  </si>
  <si>
    <t>cc394e5cdd5111dd9dffcf18f4200bc4</t>
  </si>
  <si>
    <t>152326196412132010</t>
  </si>
  <si>
    <t>1505250320010207</t>
  </si>
  <si>
    <t>姜引民</t>
  </si>
  <si>
    <t>46db81e2ab6d45bab1be95dc63ec60a8</t>
  </si>
  <si>
    <t>f681c7bfdd5211dd9dffcf18f4200bc4_7</t>
  </si>
  <si>
    <t>f681c7c0dd5211dd9dffcf18f4200bc4</t>
  </si>
  <si>
    <t>152326196408222013</t>
  </si>
  <si>
    <t>1505250320010208</t>
  </si>
  <si>
    <t>吕宏洲</t>
  </si>
  <si>
    <t>767a029dfc0c4381a2c860daa3435f6d</t>
  </si>
  <si>
    <t>1df8d167dd5411dd9dffcf18f4200bc4_7</t>
  </si>
  <si>
    <t>1df8d168dd5411dd9dffcf18f4200bc4</t>
  </si>
  <si>
    <t>152326195210222013</t>
  </si>
  <si>
    <t>1505250320010209</t>
  </si>
  <si>
    <t>王政山</t>
  </si>
  <si>
    <t>661b86dad5104432ad26c013d3c8dbe1</t>
  </si>
  <si>
    <t>80417e73dd5411dd9dffcf18f4200bc4_7</t>
  </si>
  <si>
    <t>80417e74dd5411dd9dffcf18f4200bc4</t>
  </si>
  <si>
    <t>152326194809032019</t>
  </si>
  <si>
    <t>1505250320010210</t>
  </si>
  <si>
    <t>王政江</t>
  </si>
  <si>
    <t>24bf404c278249e190e1b5c37f2955b0</t>
  </si>
  <si>
    <t>d547da0add5411dd9dffcf18f4200bc4_7</t>
  </si>
  <si>
    <t>d547da0bdd5411dd9dffcf18f4200bc4</t>
  </si>
  <si>
    <t>152326196508152016</t>
  </si>
  <si>
    <t>1505250320010211</t>
  </si>
  <si>
    <t>吕贵洲</t>
  </si>
  <si>
    <t>110fc9d1f21b439d90e46c1de1899630</t>
  </si>
  <si>
    <t>83ee8b2bdd5511dd9dffcf18f4200bc4_7</t>
  </si>
  <si>
    <t>C57413E5-0C70-0001-6E84-1B40142BD8F0</t>
  </si>
  <si>
    <t>152326196704191733</t>
  </si>
  <si>
    <t>1505250320010212</t>
  </si>
  <si>
    <t>吕国洲</t>
  </si>
  <si>
    <t>7659dae46d2c469a9d7f1a6ab543f924</t>
  </si>
  <si>
    <t>8f906bb2dd5811dd9dffcf18f4200bc4_7</t>
  </si>
  <si>
    <t>8f906bb3dd5811dd9dffcf18f4200bc4</t>
  </si>
  <si>
    <t>15232619690427201X</t>
  </si>
  <si>
    <t>1505250320010213</t>
  </si>
  <si>
    <t>任相芹</t>
  </si>
  <si>
    <t>00b41fe9fcbc4c029d60c4593ca6b07f</t>
  </si>
  <si>
    <t>7f7b2f4ddd5911dd9dffcf18f4200bc4_7</t>
  </si>
  <si>
    <t>63bcde70dd5a11dd9dffcf18f4200bc4</t>
  </si>
  <si>
    <t>152326195503242026</t>
  </si>
  <si>
    <t>1505250320010214</t>
  </si>
  <si>
    <t>吕宝洲</t>
  </si>
  <si>
    <t>7317793ae41f491c87a648a580f0c334</t>
  </si>
  <si>
    <t>99179fb2dd5a11dd9dffcf18f4200bc4_7</t>
  </si>
  <si>
    <t>99179fb3dd5a11dd9dffcf18f4200bc4</t>
  </si>
  <si>
    <t>152326196501092014</t>
  </si>
  <si>
    <t>1505250320010215</t>
  </si>
  <si>
    <t>吕洋洲</t>
  </si>
  <si>
    <t>eb668e6910a0459c9c5de39537c3a74b</t>
  </si>
  <si>
    <t>02632943dd5e11dd9dffcf18f4200bc4_7</t>
  </si>
  <si>
    <t>02632944dd5e11dd9dffcf18f4200bc4</t>
  </si>
  <si>
    <t>152326197110222015</t>
  </si>
  <si>
    <t>1505250320010216</t>
  </si>
  <si>
    <t>王庆和</t>
  </si>
  <si>
    <t>29c40a582cbd42d1a96cb763c6366d18</t>
  </si>
  <si>
    <t>4ab4ac4edde011dd9dffcf18f4200bc4_7</t>
  </si>
  <si>
    <t>4ab4ac4fdde011dd9dffcf18f4200bc4</t>
  </si>
  <si>
    <t>152326195403252016</t>
  </si>
  <si>
    <t>1505250320010217</t>
  </si>
  <si>
    <t>吕君洲</t>
  </si>
  <si>
    <t>022ef7aeb66147c9b9385fe7e89970dc</t>
  </si>
  <si>
    <t>e57a19f0dde011dd9dffcf18f4200bc4_7</t>
  </si>
  <si>
    <t>e57a19f1dde011dd9dffcf18f4200bc4</t>
  </si>
  <si>
    <t>152326196508142010</t>
  </si>
  <si>
    <t>1505250320010218</t>
  </si>
  <si>
    <t>张晋发</t>
  </si>
  <si>
    <t>f7ac15053f494641be0ac83545a5f216</t>
  </si>
  <si>
    <t>c87c0afbdde311dd9dffcf18f4200bc4_7</t>
  </si>
  <si>
    <t>c87c0afcdde311dd9dffcf18f4200bc4</t>
  </si>
  <si>
    <t>152326197106142012</t>
  </si>
  <si>
    <t>1505250320010219</t>
  </si>
  <si>
    <t>王亚芬</t>
  </si>
  <si>
    <t>b9d0369f5ea64ac4bcebd9a302a6201d</t>
  </si>
  <si>
    <t>a6d17690dde411dd9dffcf18f4200bc4_7</t>
  </si>
  <si>
    <t>a6d17691dde411dd9dffcf18f4200bc4</t>
  </si>
  <si>
    <t>152326197204192021</t>
  </si>
  <si>
    <t>1505250320010220</t>
  </si>
  <si>
    <t>吕振付</t>
  </si>
  <si>
    <t>5fc39e8160834e7a97069d3557c6b7b7</t>
  </si>
  <si>
    <t>ef1f7176dde411dd9dffcf18f4200bc4_7</t>
  </si>
  <si>
    <t>ef1f7177dde411dd9dffcf18f4200bc4</t>
  </si>
  <si>
    <t>152326195508042015</t>
  </si>
  <si>
    <t>1505250320010221</t>
  </si>
  <si>
    <t>吕风花</t>
  </si>
  <si>
    <t>ad1e1a39e82f4c67953fc1e268460435</t>
  </si>
  <si>
    <t>594cfde1dde511dd9dffcf18f4200bc4_7</t>
  </si>
  <si>
    <t>594cfde2dde511dd9dffcf18f4200bc4</t>
  </si>
  <si>
    <t>152326197212102022</t>
  </si>
  <si>
    <t>1505250320010222</t>
  </si>
  <si>
    <t>吕广洲</t>
  </si>
  <si>
    <t>9196c8cda3344bf6b4cf8d8164525842</t>
  </si>
  <si>
    <t>a91be660dde511dd9dffcf18f4200bc4_7</t>
  </si>
  <si>
    <t>a91be661dde511dd9dffcf18f4200bc4</t>
  </si>
  <si>
    <t>152326196906132010</t>
  </si>
  <si>
    <t>1505250320010223</t>
  </si>
  <si>
    <t>吕义洲</t>
  </si>
  <si>
    <t>5e1d11d0ddbd4f378c3b174d8fde3cc0</t>
  </si>
  <si>
    <t>f06b0f12dde511dd9dffcf18f4200bc4_7</t>
  </si>
  <si>
    <t>f06b0f13dde511dd9dffcf18f4200bc4</t>
  </si>
  <si>
    <t>152326197401262017</t>
  </si>
  <si>
    <t>1505250320010224</t>
  </si>
  <si>
    <t>姜军</t>
  </si>
  <si>
    <t>6c79259385d845b8a20165af3adb8204</t>
  </si>
  <si>
    <t>5c5a9646dde611dd9dffcf18f4200bc4_7</t>
  </si>
  <si>
    <t>5c5a9647dde611dd9dffcf18f4200bc4</t>
  </si>
  <si>
    <t>152326196502032013</t>
  </si>
  <si>
    <t>1505250320010225</t>
  </si>
  <si>
    <t>姜发</t>
  </si>
  <si>
    <t>adbfacbaecfc4b66809a001eaca1e94e</t>
  </si>
  <si>
    <t>d829893edde611dd9dffcf18f4200bc4_7</t>
  </si>
  <si>
    <t>d829893fdde611dd9dffcf18f4200bc4</t>
  </si>
  <si>
    <t>152326196003242016</t>
  </si>
  <si>
    <t>1505250320010226</t>
  </si>
  <si>
    <t>王汉儒</t>
  </si>
  <si>
    <t>f51d5037331648c2adb05444737b0d19</t>
  </si>
  <si>
    <t>21c70dc5dde711dd9dffcf18f4200bc4_7</t>
  </si>
  <si>
    <t>21c70dc6dde711dd9dffcf18f4200bc4</t>
  </si>
  <si>
    <t>152326196302162016</t>
  </si>
  <si>
    <t>1505250320010227</t>
  </si>
  <si>
    <t>王汉荣</t>
  </si>
  <si>
    <t>0e116786c50d45e288ec6d57d2d31a0a</t>
  </si>
  <si>
    <t>8ef7c8e7dde711dd9dffcf18f4200bc4_7</t>
  </si>
  <si>
    <t>8ef7c8e8dde711dd9dffcf18f4200bc4</t>
  </si>
  <si>
    <t>152326197111122016</t>
  </si>
  <si>
    <t>1505250320010228</t>
  </si>
  <si>
    <t>王汉臣</t>
  </si>
  <si>
    <t>3616623aec3f47c48856aa37f1f7768b</t>
  </si>
  <si>
    <t>e7b3d92cdde711dd9dffcf18f4200bc4_7</t>
  </si>
  <si>
    <t>e7b3d92ddde711dd9dffcf18f4200bc4</t>
  </si>
  <si>
    <t>15232619720526201X</t>
  </si>
  <si>
    <t>1505250320010229</t>
  </si>
  <si>
    <t>王政辉</t>
  </si>
  <si>
    <t>e0a892ceb15044d695e7b8162d038fda</t>
  </si>
  <si>
    <t>8135a31cdde811dd9dffcf18f4200bc4_7</t>
  </si>
  <si>
    <t>8135a31ddde811dd9dffcf18f4200bc4</t>
  </si>
  <si>
    <t>152326195812072016</t>
  </si>
  <si>
    <t>1505250320010230</t>
  </si>
  <si>
    <t>王政方</t>
  </si>
  <si>
    <t>b5b4a4cbfa7f44d693ae00fbba94326e</t>
  </si>
  <si>
    <t>3e3a2888dde911dd9dffcf18f4200bc4_7</t>
  </si>
  <si>
    <t>3e3a2889dde911dd9dffcf18f4200bc4</t>
  </si>
  <si>
    <t>152326196603092015</t>
  </si>
  <si>
    <t>1505250320010231</t>
  </si>
  <si>
    <t>王汉军</t>
  </si>
  <si>
    <t>b5714b07f46f418789c5a1caccf85019</t>
  </si>
  <si>
    <t>8a32bf68ddea11dd9dffcf18f4200bc4_7</t>
  </si>
  <si>
    <t>8a32bf69ddea11dd9dffcf18f4200bc4</t>
  </si>
  <si>
    <t>152326195701202017</t>
  </si>
  <si>
    <t>1505250320010232</t>
  </si>
  <si>
    <t>王汉伍</t>
  </si>
  <si>
    <t>d9f43e07831c4cf7beb67711e70d240a</t>
  </si>
  <si>
    <t>62a0a184ddeb11dd9dffcf18f4200bc4_8</t>
  </si>
  <si>
    <t>62a0a185ddeb11dd9dffcf18f4200bc4</t>
  </si>
  <si>
    <t>15232619710301201X</t>
  </si>
  <si>
    <t>1505250320010233</t>
  </si>
  <si>
    <t>任保良</t>
  </si>
  <si>
    <t>b1786edd1016444db6a860fb4f23baf0</t>
  </si>
  <si>
    <t>c9097c69ddf911dd9dffcf18f4200bc4_7</t>
  </si>
  <si>
    <t>c9097c6addf911dd9dffcf18f4200bc4</t>
  </si>
  <si>
    <t>152326195709212017</t>
  </si>
  <si>
    <t>1505250320010234</t>
  </si>
  <si>
    <t>郎宪义</t>
  </si>
  <si>
    <t>161c4bdc5c8f4f41a5581aa8317ab9fa</t>
  </si>
  <si>
    <t>e0d59941ddfa11dd9dffcf18f4200bc4_7</t>
  </si>
  <si>
    <t>e0d59942ddfa11dd9dffcf18f4200bc4</t>
  </si>
  <si>
    <t>152326195808212012</t>
  </si>
  <si>
    <t>1505250320010235</t>
  </si>
  <si>
    <t>李树成</t>
  </si>
  <si>
    <t>81cdfe0770bb4345ba632617162148f4</t>
  </si>
  <si>
    <t>db3d739fddfb11dd9dffcf18f4200bc4_7</t>
  </si>
  <si>
    <t>db3d73a0ddfb11dd9dffcf18f4200bc4</t>
  </si>
  <si>
    <t>152326197303162039</t>
  </si>
  <si>
    <t>1505250320010236</t>
  </si>
  <si>
    <t>王汉明</t>
  </si>
  <si>
    <t>2335099074db428fae3178f25a65ccbf</t>
  </si>
  <si>
    <t>5517a114de0411dd9dffcf18f4200bc4_7</t>
  </si>
  <si>
    <t>5517a115de0411dd9dffcf18f4200bc4</t>
  </si>
  <si>
    <t>152326196211292018</t>
  </si>
  <si>
    <t>1505250320010237</t>
  </si>
  <si>
    <t>郎景新</t>
  </si>
  <si>
    <t>e3107c5a4cfa4ece9d27454afd7fe28a</t>
  </si>
  <si>
    <t>faedd976de0411dd9dffcf18f4200bc4_7</t>
  </si>
  <si>
    <t>faedd977de0411dd9dffcf18f4200bc4</t>
  </si>
  <si>
    <t>152326197410222017</t>
  </si>
  <si>
    <t>1505250320010238</t>
  </si>
  <si>
    <t>单玉军</t>
  </si>
  <si>
    <t>367212d97e3545eaab487ac1df3b1104</t>
  </si>
  <si>
    <t>b345ab05debf11dd9dffcf18f4200bc4_7</t>
  </si>
  <si>
    <t>b345ab06debf11dd9dffcf18f4200bc4</t>
  </si>
  <si>
    <t>15232619700314201X</t>
  </si>
  <si>
    <t>1505250320010239</t>
  </si>
  <si>
    <t>单国友</t>
  </si>
  <si>
    <t>6ba98b093f3540a2b9f3f98d65a95888</t>
  </si>
  <si>
    <t>4fee5857dec011dd9dffcf18f4200bc4_7</t>
  </si>
  <si>
    <t>4fee5858dec011dd9dffcf18f4200bc4</t>
  </si>
  <si>
    <t>152326194402282016</t>
  </si>
  <si>
    <t>1505250320010240</t>
  </si>
  <si>
    <t>单玉民</t>
  </si>
  <si>
    <t>2a585a19af504619b12451e9e9c4f170</t>
  </si>
  <si>
    <t>b86ad906dec011dd9dffcf18f4200bc4_7</t>
  </si>
  <si>
    <t>b86ad907dec011dd9dffcf18f4200bc4</t>
  </si>
  <si>
    <t>152326197212222016</t>
  </si>
  <si>
    <t>1505250320010241</t>
  </si>
  <si>
    <t>李剑</t>
  </si>
  <si>
    <t>60fad58cdd7547ef8eda4193633b73bc</t>
  </si>
  <si>
    <t>2c60abb5dec111dd9dffcf18f4200bc4_8</t>
  </si>
  <si>
    <t>5505552adec111dd9dffcf18f4200bc4</t>
  </si>
  <si>
    <t>152326199211242014</t>
  </si>
  <si>
    <t>1505250320010242</t>
  </si>
  <si>
    <t>王汉齐</t>
  </si>
  <si>
    <t>25b8f2182ff54e0e89113f1accc3b868</t>
  </si>
  <si>
    <t>921c5f56dec111dd9dffcf18f4200bc4_7</t>
  </si>
  <si>
    <t>921c5f57dec111dd9dffcf18f4200bc4</t>
  </si>
  <si>
    <t>152326195010062019</t>
  </si>
  <si>
    <t>1505250320010243</t>
  </si>
  <si>
    <t>杨学凤</t>
  </si>
  <si>
    <t>a18cf795916349ce86ee9fb8a8743928</t>
  </si>
  <si>
    <t>f56d544cdec111dd9dffcf18f4200bc4_7</t>
  </si>
  <si>
    <t>dcc088d0dec211dd9dffcf18f4200bc4</t>
  </si>
  <si>
    <t>15232619450929202X</t>
  </si>
  <si>
    <t>1505250320010244</t>
  </si>
  <si>
    <t>李洪林</t>
  </si>
  <si>
    <t>6d4cbdd1dbc042a7b59bda00a488c647</t>
  </si>
  <si>
    <t>0a933070dec311dd9dffcf18f4200bc4_7</t>
  </si>
  <si>
    <t>0a933071dec311dd9dffcf18f4200bc4</t>
  </si>
  <si>
    <t>152326194404222017</t>
  </si>
  <si>
    <t>1505250320010245</t>
  </si>
  <si>
    <t>王洪全</t>
  </si>
  <si>
    <t>2c2fdb6d715644f799e72206b30ebc51</t>
  </si>
  <si>
    <t>80d9a9a6dec311dd9dffcf18f4200bc4_7</t>
  </si>
  <si>
    <t>80d9a9a7dec311dd9dffcf18f4200bc4</t>
  </si>
  <si>
    <t>152326197112092015</t>
  </si>
  <si>
    <t>1505250320010246</t>
  </si>
  <si>
    <t>王洪海</t>
  </si>
  <si>
    <t>f367ef23ff914fa39dc8329145d19ee6</t>
  </si>
  <si>
    <t>56d0bf0ddec411dd9dffcf18f4200bc4_7</t>
  </si>
  <si>
    <t>56d0bf0edec411dd9dffcf18f4200bc4</t>
  </si>
  <si>
    <t>152326197109052012</t>
  </si>
  <si>
    <t>1505250320010247</t>
  </si>
  <si>
    <t>贾德军</t>
  </si>
  <si>
    <t>673917dc871a4dd9a30c9040d5c6b78c</t>
  </si>
  <si>
    <t>d3d76e54dec411dd9dffcf18f4200bc4_7</t>
  </si>
  <si>
    <t>d3d76e55dec411dd9dffcf18f4200bc4</t>
  </si>
  <si>
    <t>152326197612212036</t>
  </si>
  <si>
    <t>1505250320010248</t>
  </si>
  <si>
    <t>李桂花</t>
  </si>
  <si>
    <t>4ae67fcc6a8d4d1caacbe3553615fce1</t>
  </si>
  <si>
    <t>6d358400dec511dd9dffcf18f4200bc4_8</t>
  </si>
  <si>
    <t>6d358401dec511dd9dffcf18f4200bc4</t>
  </si>
  <si>
    <t>152326194801202028</t>
  </si>
  <si>
    <t>1505250320010249</t>
  </si>
  <si>
    <t>白玉琢</t>
  </si>
  <si>
    <t>9ef1c42f2239466eb0b272ccb1fc2f6a</t>
  </si>
  <si>
    <t>ed2a036bdec511dd9dffcf18f4200bc4_7</t>
  </si>
  <si>
    <t>ed2a036cdec511dd9dffcf18f4200bc4</t>
  </si>
  <si>
    <t>152326196909122037</t>
  </si>
  <si>
    <t>1505250320010250</t>
  </si>
  <si>
    <t>刘志国</t>
  </si>
  <si>
    <t>8d92708c1371473c879a5b905a5c1408</t>
  </si>
  <si>
    <t>C420337D-1420-0001-AA3A-1FF513F01D79_7</t>
  </si>
  <si>
    <t>C420337D-1520-0001-E5D0-1AB010271592</t>
  </si>
  <si>
    <t>152326197112042018</t>
  </si>
  <si>
    <t>1505250320010251</t>
  </si>
  <si>
    <t>牟占国</t>
  </si>
  <si>
    <t>a85d1f0307be4372b87a6a02e4a57641</t>
  </si>
  <si>
    <t>C42FA2A0-D9B0-0001-97ED-A57AF6C0139A_7</t>
  </si>
  <si>
    <t>C42FA2A0-DBB0-0001-347B-12CADC601E5B</t>
  </si>
  <si>
    <t>152326198004142016</t>
  </si>
  <si>
    <t>1505250320010252</t>
  </si>
  <si>
    <t>林桂柱</t>
  </si>
  <si>
    <t>6ea428fa02174a6aa95dc7c486fce9a3</t>
  </si>
  <si>
    <t>C45EA298-B510-0001-BE54-11F01F981190_7</t>
  </si>
  <si>
    <t>C45EA298-B510-0001-30D9-1A10574E18CF</t>
  </si>
  <si>
    <t>152326198109052017</t>
  </si>
  <si>
    <t>1505250320010253</t>
  </si>
  <si>
    <t>徐海东</t>
  </si>
  <si>
    <t>673249d9742a45d7a5ca146f1d130c19</t>
  </si>
  <si>
    <t>C45EA2B2-A4C0-0001-D6FA-149418701CDD_7</t>
  </si>
  <si>
    <t>C45EA2B2-A4C0-0001-7C87-8C68CC929760</t>
  </si>
  <si>
    <t>15232619830928201X</t>
  </si>
  <si>
    <t>1505250320010256</t>
  </si>
  <si>
    <t>贾庆伍</t>
  </si>
  <si>
    <t>6a9b056cb97f4507ae5051bf69e45177</t>
  </si>
  <si>
    <t>C49D682A-05B0-0001-2E39-137BB2F0DD90_7</t>
  </si>
  <si>
    <t>C49D682A-05B0-0001-9B39-1100472055E0</t>
  </si>
  <si>
    <t>152326197005082014</t>
  </si>
  <si>
    <t>1505250320010257</t>
  </si>
  <si>
    <t>姜引香</t>
  </si>
  <si>
    <t>676b362f49584bf7beb807f65b27b36d</t>
  </si>
  <si>
    <t>C4C4FF06-8A00-0001-768D-14F8D75039C0_7</t>
  </si>
  <si>
    <t>C4C4FF06-8C00-0001-3160-17642B60B650</t>
  </si>
  <si>
    <t>152326194305222011</t>
  </si>
  <si>
    <t>1505250320010258</t>
  </si>
  <si>
    <t>牟永军</t>
  </si>
  <si>
    <t>17a5fc6d9497429b96e8df12d5af0c78</t>
  </si>
  <si>
    <t>C4C4FF0F-A610-0001-4083-5CD056B0EF60_7</t>
  </si>
  <si>
    <t>C4C4FF0F-A800-0001-3F5D-CEA03390B5E0</t>
  </si>
  <si>
    <t>152326197405222012</t>
  </si>
  <si>
    <t>1505250320010259</t>
  </si>
  <si>
    <t>姜翠春</t>
  </si>
  <si>
    <t>e8df8320c6124ec0a1c95c8be0654d69</t>
  </si>
  <si>
    <t>C4C50BD2-0090-0001-A59B-186013801763_7</t>
  </si>
  <si>
    <t>C4C50BD2-0190-0001-254E-CFB31AF01000</t>
  </si>
  <si>
    <t>152326195407192022</t>
  </si>
  <si>
    <t>1505250320010260</t>
  </si>
  <si>
    <t>姜彪</t>
  </si>
  <si>
    <t>c56d7ecf172042f8b57382fc7419fbcb</t>
  </si>
  <si>
    <t>C4C50BDD-0BC0-0001-B087-582E1810EE50_7</t>
  </si>
  <si>
    <t>C4C50BDD-0BC0-0001-9A71-8252C5602440</t>
  </si>
  <si>
    <t>152326197109142018</t>
  </si>
  <si>
    <t>1505250320010262</t>
  </si>
  <si>
    <t>刘庆波</t>
  </si>
  <si>
    <t>a6593260bbce4fbc8b6f2077751b7c30</t>
  </si>
  <si>
    <t>C4E3DD94-6A00-0001-453B-AB42A4801443_7</t>
  </si>
  <si>
    <t>C4E3DD94-6A00-0001-2221-1FFE9C755820</t>
  </si>
  <si>
    <t>152326197305062015</t>
  </si>
  <si>
    <t>1505250320010263</t>
  </si>
  <si>
    <t>王政和</t>
  </si>
  <si>
    <t>aa1b5794b3bf4beb8865db99c12026a5</t>
  </si>
  <si>
    <t>C4E3DD9C-98C0-0001-89CC-12601A604E10_7</t>
  </si>
  <si>
    <t>C4E3DD9C-98C0-0001-7B81-188051881084</t>
  </si>
  <si>
    <t>152326197001172012</t>
  </si>
  <si>
    <t>1505250320010264</t>
  </si>
  <si>
    <t>王秀春</t>
  </si>
  <si>
    <t>2dfc535b49964f3b8081882fba631af6</t>
  </si>
  <si>
    <t>C4E9FBCD-95C0-0001-229D-CEA699D01214_7</t>
  </si>
  <si>
    <t>C4E9FBD7-1750-0001-EABB-6E3F45501DFE</t>
  </si>
  <si>
    <t>152326197610135882</t>
  </si>
  <si>
    <t>1505250320010265</t>
  </si>
  <si>
    <t>邓爱华</t>
  </si>
  <si>
    <t>89a755e9909e414c8bae36d66b45b064</t>
  </si>
  <si>
    <t>C5018997-66C0-0001-E99E-4E3010FCD130_7</t>
  </si>
  <si>
    <t>C5018997-66C0-0001-5A77-174D12A0A510</t>
  </si>
  <si>
    <t>152326197408252049</t>
  </si>
  <si>
    <t>1505250320010266</t>
  </si>
  <si>
    <t>徐永全</t>
  </si>
  <si>
    <t>1b52b49ee4924680b699ec60808943e3</t>
  </si>
  <si>
    <t>e38817a510d911e19d0df32e39f6c703_7</t>
  </si>
  <si>
    <t>e38817a610d911e19d0df32e39f6c703</t>
  </si>
  <si>
    <t>152326197705142014</t>
  </si>
  <si>
    <t>1505250320010267</t>
  </si>
  <si>
    <t>杨忠辉</t>
  </si>
  <si>
    <t>fd7d9378573a4e12a1a135e681d608c1</t>
  </si>
  <si>
    <t>C50189CA-A9C0-0001-3538-1AA013AD6390_7</t>
  </si>
  <si>
    <t>C50189CA-AAC0-0001-D492-5630D426C2A0</t>
  </si>
  <si>
    <t>152326197706014284</t>
  </si>
  <si>
    <t>1505250320010268</t>
  </si>
  <si>
    <t>郎井林</t>
  </si>
  <si>
    <t>0ca504f28150477ab65d332efe0a6306</t>
  </si>
  <si>
    <t>C53027A7-6E40-0001-3CBE-1B301B241072_7</t>
  </si>
  <si>
    <t>C53027A7-7030-0001-15B2-1A9320D08F10</t>
  </si>
  <si>
    <t>152326196905102012</t>
  </si>
  <si>
    <t>1505250320010269</t>
  </si>
  <si>
    <t>郎井山</t>
  </si>
  <si>
    <t>e05bbc9c4322404a8077e8fcdda6abb4</t>
  </si>
  <si>
    <t>19b1768c82a911e183506d2dae3bb2c1_7</t>
  </si>
  <si>
    <t>19b1768d82a911e183506d2dae3bb2c1</t>
  </si>
  <si>
    <t>152326196211032013</t>
  </si>
  <si>
    <t>1505250320010270</t>
  </si>
  <si>
    <t>包玉莲</t>
  </si>
  <si>
    <t>ec54eb1ab1a64f63b6cf0f35a38b7966</t>
  </si>
  <si>
    <t>4614fd1282a911e183506d2dae3bb2c1_7</t>
  </si>
  <si>
    <t>4614fd1382a911e183506d2dae3bb2c1</t>
  </si>
  <si>
    <t>152326193812252026</t>
  </si>
  <si>
    <t>1505250320010271</t>
  </si>
  <si>
    <t>丛秀琴</t>
  </si>
  <si>
    <t>5b6ba82604ac4a848bfdd42b02659259</t>
  </si>
  <si>
    <t>6f0afb2482a911e183506d2dae3bb2c1_7</t>
  </si>
  <si>
    <t>6f0afb2582a911e183506d2dae3bb2c1</t>
  </si>
  <si>
    <t>152326195104132022</t>
  </si>
  <si>
    <t>1505250320010272</t>
  </si>
  <si>
    <t>姜辉</t>
  </si>
  <si>
    <t>b67364961c614b6e82699d0c56a63859</t>
  </si>
  <si>
    <t>75cc0af68f4411e1b36ebbdede46850b_7</t>
  </si>
  <si>
    <t>75cc0af78f4411e1b36ebbdede46850b</t>
  </si>
  <si>
    <t>152326198001172017</t>
  </si>
  <si>
    <t>1505250320010273</t>
  </si>
  <si>
    <t>吕振英</t>
  </si>
  <si>
    <t>fb79fb56daf54a459c59a2e30dd37cd8</t>
  </si>
  <si>
    <t>a378652b8f4411e1b36ebbdede46850b_7</t>
  </si>
  <si>
    <t>a378652c8f4411e1b36ebbdede46850b</t>
  </si>
  <si>
    <t>152326194101232015</t>
  </si>
  <si>
    <t>1505250320010274</t>
  </si>
  <si>
    <t>王守超</t>
  </si>
  <si>
    <t>6964792332c9407e92adda9cbfe6bf33</t>
  </si>
  <si>
    <t>c5dd7abd8f4411e1b36ebbdede46850b_7</t>
  </si>
  <si>
    <t>c5dd7abe8f4411e1b36ebbdede46850b</t>
  </si>
  <si>
    <t>152326198611272015</t>
  </si>
  <si>
    <t>1505250320010276</t>
  </si>
  <si>
    <t>郎景春</t>
  </si>
  <si>
    <t>ff3825c5095c43529db562c52459e273</t>
  </si>
  <si>
    <t>d9c4780fd07811e1ae794d43177fb22b_7</t>
  </si>
  <si>
    <t>d9c47810d07811e1ae794d43177fb22b</t>
  </si>
  <si>
    <t>152326197904042032</t>
  </si>
  <si>
    <t>1505250320010277</t>
  </si>
  <si>
    <t>徐永方</t>
  </si>
  <si>
    <t>5e5ddd6e80004dd8abd3e7e9a5e66819</t>
  </si>
  <si>
    <t>34bc6fffd6fd11e1ae794d43177fb22b_7</t>
  </si>
  <si>
    <t>34bc7000d6fd11e1ae794d43177fb22b</t>
  </si>
  <si>
    <t>152326198012262018</t>
  </si>
  <si>
    <t>1505250320010278</t>
  </si>
  <si>
    <t>吕振环</t>
  </si>
  <si>
    <t>e0cec881febe4963a86c64ad665c1288</t>
  </si>
  <si>
    <t>C566AD66-71D0-0001-A2D2-6F00ABD0BE10_7</t>
  </si>
  <si>
    <t>C566AD66-71D0-0001-5233-125011001986</t>
  </si>
  <si>
    <t>152326194302282019</t>
  </si>
  <si>
    <t>1505250320010280</t>
  </si>
  <si>
    <t>李树申</t>
  </si>
  <si>
    <t>1b164c67bb0b43779e4c96f2705d2933</t>
  </si>
  <si>
    <t>90714d7207dc11e28016fd9922267741_7</t>
  </si>
  <si>
    <t>90714d7307dc11e28016fd9922267741</t>
  </si>
  <si>
    <t>152326196510252016</t>
  </si>
  <si>
    <t>1505250320010281</t>
  </si>
  <si>
    <t>杜文玲</t>
  </si>
  <si>
    <t>58e2b681b5ec4c7c85547754713b149a</t>
  </si>
  <si>
    <t>57af82b83f5b11e28699b5f1348f7183_7</t>
  </si>
  <si>
    <t>57af82b93f5b11e28699b5f1348f7183</t>
  </si>
  <si>
    <t>152326197011082029</t>
  </si>
  <si>
    <t>1505250320010282</t>
  </si>
  <si>
    <t>贾德坤</t>
  </si>
  <si>
    <t>0c087b5b3bed44dab72231868400aad3</t>
  </si>
  <si>
    <t>ec00fdb05eb711e2a6a92f6c5f7477c5_7</t>
  </si>
  <si>
    <t>ec00fdb15eb711e2a6a92f6c5f7477c5</t>
  </si>
  <si>
    <t>152326198801222019</t>
  </si>
  <si>
    <t>1505250320010283</t>
  </si>
  <si>
    <t>李文树</t>
  </si>
  <si>
    <t>f2f19a4894d448ea888259cd7c8f2c70</t>
  </si>
  <si>
    <t>2dd9d8168d1f11e29b60771f5ccca3b4_7</t>
  </si>
  <si>
    <t>2dd9d8178d1f11e29b60771f5ccca3b4</t>
  </si>
  <si>
    <t>152326197608252019</t>
  </si>
  <si>
    <t>1505250320010284</t>
  </si>
  <si>
    <t>刘庆伟</t>
  </si>
  <si>
    <t>54b1c13001bc46ac825aac914664c13c</t>
  </si>
  <si>
    <t>5e3ab590d80811e28e9b5b98f594fc06_7</t>
  </si>
  <si>
    <t>5e3ab591d80811e28e9b5b98f594fc06</t>
  </si>
  <si>
    <t>152326198102122019</t>
  </si>
  <si>
    <t>1505250320010288</t>
  </si>
  <si>
    <t>池显明</t>
  </si>
  <si>
    <t>42f903315dc84c4687b6cbdde0bc397f</t>
  </si>
  <si>
    <t>C5C7867F-B960-0001-DEC5-9709B62B19F7_7</t>
  </si>
  <si>
    <t>C5C7867F-B960-0001-BA3F-1BB0A6B0A3E0</t>
  </si>
  <si>
    <t>152326197305262017</t>
  </si>
  <si>
    <t>1505250320010289</t>
  </si>
  <si>
    <t>陈宗保</t>
  </si>
  <si>
    <t>bb7492e64f8946a8bc3bb0688fd0e26f</t>
  </si>
  <si>
    <t>e3c9682065ff11e3926111bc0ce31ebc_7</t>
  </si>
  <si>
    <t>e3c9682165ff11e3926111bc0ce31ebc</t>
  </si>
  <si>
    <t>152326198001182012</t>
  </si>
  <si>
    <t>1505250320010290</t>
  </si>
  <si>
    <t>张海城</t>
  </si>
  <si>
    <t>04b27f4960c240a798b7958a708da68e</t>
  </si>
  <si>
    <t>ad9b003b6d2911e3926111bc0ce31ebc_7</t>
  </si>
  <si>
    <t>ad9b003c6d2911e3926111bc0ce31ebc</t>
  </si>
  <si>
    <t>152326198711172011</t>
  </si>
  <si>
    <t>1505250320010291</t>
  </si>
  <si>
    <t>刘风娟</t>
  </si>
  <si>
    <t>5c6372acfc0f4f1d9ef235691f48a033</t>
  </si>
  <si>
    <t>90dbcac67e7a11e3b3ed7dc17ef436e1_7</t>
  </si>
  <si>
    <t>90dbcac77e7a11e3b3ed7dc17ef436e1</t>
  </si>
  <si>
    <t>152326197812122027</t>
  </si>
  <si>
    <t>1505250320010292</t>
  </si>
  <si>
    <t>孙树兰</t>
  </si>
  <si>
    <t>3f1e4fb9f9fc441682a217a63d49a1fe</t>
  </si>
  <si>
    <t>cf658a3bfa7611e39448b995914dd3a1_7</t>
  </si>
  <si>
    <t>cf658a3cfa7611e39448b995914dd3a1</t>
  </si>
  <si>
    <t>152326194210182029</t>
  </si>
  <si>
    <t>1505250320010293</t>
  </si>
  <si>
    <t>姜翠艳</t>
  </si>
  <si>
    <t>7dd5af498bfe4c809e6a20033826f67b</t>
  </si>
  <si>
    <t>b29d27440bbf11e4b6842991220f0dbd_7</t>
  </si>
  <si>
    <t>b29d27450bbf11e4b6842991220f0dbd</t>
  </si>
  <si>
    <t>152326198709172047</t>
  </si>
  <si>
    <t>1505250320010294</t>
  </si>
  <si>
    <t>潘井友</t>
  </si>
  <si>
    <t>61d7223850f1440f87ffe367b963cc35</t>
  </si>
  <si>
    <t>b5f2648d0bc211e4b6842991220f0dbd_7</t>
  </si>
  <si>
    <t>b5f2648e0bc211e4b6842991220f0dbd</t>
  </si>
  <si>
    <t>152326197402202016</t>
  </si>
  <si>
    <t>1505250320010295</t>
  </si>
  <si>
    <t>郎海艳</t>
  </si>
  <si>
    <t>02a14544919a4c9b9a2a063941bccafd</t>
  </si>
  <si>
    <t>ee758be10d4611e4b6842991220f0dbd_7</t>
  </si>
  <si>
    <t>ee758be20d4611e4b6842991220f0dbd</t>
  </si>
  <si>
    <t>15232619850420202X</t>
  </si>
  <si>
    <t>1505250320010296</t>
  </si>
  <si>
    <t>张亮</t>
  </si>
  <si>
    <t>8db03cc90b50486c992a69f2d42fb2fa</t>
  </si>
  <si>
    <t>9d716506184211e481f4dfbf1aa6026b_7</t>
  </si>
  <si>
    <t>9d716507184211e481f4dfbf1aa6026b</t>
  </si>
  <si>
    <t>152326198901142016</t>
  </si>
  <si>
    <t>1505250320010297</t>
  </si>
  <si>
    <t>李永臣</t>
  </si>
  <si>
    <t>ad0d3d8c0c0043b9a120d13f39a2eb77</t>
  </si>
  <si>
    <t>C645119C-BD00-0001-89EC-15F04A309620_7</t>
  </si>
  <si>
    <t>C645119C-BE00-0001-F3B4-1220233018DD</t>
  </si>
  <si>
    <t>152326197811062018</t>
  </si>
  <si>
    <t>1505250320010298</t>
  </si>
  <si>
    <t>李云龙</t>
  </si>
  <si>
    <t>dea35b9d4a1245fc80c04f0184d29239</t>
  </si>
  <si>
    <t>5e5553df324511e4b114c1ca3498c540_7</t>
  </si>
  <si>
    <t>5e5553e0324511e4b114c1ca3498c540</t>
  </si>
  <si>
    <t>152326197611222013</t>
  </si>
  <si>
    <t>1505250320010299</t>
  </si>
  <si>
    <t>池显峰</t>
  </si>
  <si>
    <t>24d8f3748fd443248efa80f6e0c8317a</t>
  </si>
  <si>
    <t>C64EF323-05E0-0001-3CBD-11AB538618F2_7</t>
  </si>
  <si>
    <t>C64EF323-06E0-0001-E536-E67E90F3FBD0</t>
  </si>
  <si>
    <t>152326196611122050</t>
  </si>
  <si>
    <t>1505250320010300</t>
  </si>
  <si>
    <t>李海玲</t>
  </si>
  <si>
    <t>37ecdb93560742f6aa99fc4935ac2f80</t>
  </si>
  <si>
    <t>C6505DD2-D110-0001-8180-955C17102700_8</t>
  </si>
  <si>
    <t>C6505DD2-D200-0001-2BC5-F0D9356F1DE4</t>
  </si>
  <si>
    <t>15232619760820202X</t>
  </si>
  <si>
    <t>1505250320010302</t>
  </si>
  <si>
    <t>姜生</t>
  </si>
  <si>
    <t>f7921e3f0f01432b9f6209ddba938d13</t>
  </si>
  <si>
    <t>2a466f81b1df11e487b56f22608a994a_7</t>
  </si>
  <si>
    <t>2a466f82b1df11e487b56f22608a994a</t>
  </si>
  <si>
    <t>152326198202062017</t>
  </si>
  <si>
    <t>1505250320010303</t>
  </si>
  <si>
    <t>姜华</t>
  </si>
  <si>
    <t>0672ff81aefc48388005ad6b8b3a3d2f</t>
  </si>
  <si>
    <t>e71628d3b1df11e487b56f22608a994a_7</t>
  </si>
  <si>
    <t>e71628d4b1df11e487b56f22608a994a</t>
  </si>
  <si>
    <t>152326198612162037</t>
  </si>
  <si>
    <t>1505250320010304</t>
  </si>
  <si>
    <t>姜亮</t>
  </si>
  <si>
    <t>6a3127a4ca5942f48b85eadc1848e0b9</t>
  </si>
  <si>
    <t>8ca29268b1e111e487b56f22608a994a_7</t>
  </si>
  <si>
    <t>8ca29269b1e111e487b56f22608a994a</t>
  </si>
  <si>
    <t>152326198005202017</t>
  </si>
  <si>
    <t>1505250320010305</t>
  </si>
  <si>
    <t>贾庆丽</t>
  </si>
  <si>
    <t>f77de42b69314692850d0221d6c2d5e5</t>
  </si>
  <si>
    <t>336fc3eab1e411e487b56f22608a994a_7</t>
  </si>
  <si>
    <t>336fc3ebb1e411e487b56f22608a994a</t>
  </si>
  <si>
    <t>15232619820715202X</t>
  </si>
  <si>
    <t>1505250320010306</t>
  </si>
  <si>
    <t>姜德华</t>
  </si>
  <si>
    <t>4b2b53576ee7465489ce9edd774f7b65</t>
  </si>
  <si>
    <t>8135044cb1e511e487b56f22608a994a_7</t>
  </si>
  <si>
    <t>8135044db1e511e487b56f22608a994a</t>
  </si>
  <si>
    <t>152326197911162016</t>
  </si>
  <si>
    <t>1505250320010307</t>
  </si>
  <si>
    <t>王守峰</t>
  </si>
  <si>
    <t>aba33896fc2f4589968f78cfaad27138</t>
  </si>
  <si>
    <t>0adbf219fef011e487b56f22608a994a_7</t>
  </si>
  <si>
    <t>0adbf21afef011e487b56f22608a994a</t>
  </si>
  <si>
    <t>152326197709082012</t>
  </si>
  <si>
    <t>1505250320010308</t>
  </si>
  <si>
    <t>王汉强</t>
  </si>
  <si>
    <t>6a27e358d8394153b423b8f912a735f2</t>
  </si>
  <si>
    <t>42b6b6d78eba11e5ba5427583697d2ad_7</t>
  </si>
  <si>
    <t>42b6b6d88eba11e5ba5427583697d2ad</t>
  </si>
  <si>
    <t>152326199004022019</t>
  </si>
  <si>
    <t>1505250320010309</t>
  </si>
  <si>
    <t>刘海平</t>
  </si>
  <si>
    <t>06888babb87e478eb19d8571e9652076</t>
  </si>
  <si>
    <t>1f41d4e18f2811e5ba5427583697d2ad_7</t>
  </si>
  <si>
    <t>1f41d4e28f2811e5ba5427583697d2ad</t>
  </si>
  <si>
    <t>152326198110012012</t>
  </si>
  <si>
    <t>1505250320010311</t>
  </si>
  <si>
    <t>吕文虎</t>
  </si>
  <si>
    <t>aa03d8f048734235b45c25f076426a29</t>
  </si>
  <si>
    <t>746fb928c10e11e59e8adf5d13889222_7</t>
  </si>
  <si>
    <t>15252943177811e6a4a59304dd6e75f3</t>
  </si>
  <si>
    <t>15232619820110203X</t>
  </si>
  <si>
    <t>1505250320010312</t>
  </si>
  <si>
    <t>李树春</t>
  </si>
  <si>
    <t>efef4ecd85cd428cad460110c594e9ed</t>
  </si>
  <si>
    <t>045d0663fc7011e5a0dfc1c0d26ba301_7</t>
  </si>
  <si>
    <t>045d0664fc7011e5a0dfc1c0d26ba301</t>
  </si>
  <si>
    <t>152326197902241716</t>
  </si>
  <si>
    <t>1505250320010313</t>
  </si>
  <si>
    <t>徐永辉</t>
  </si>
  <si>
    <t>f4a5ba2e07af4d908154591e46a5d04e</t>
  </si>
  <si>
    <t>c1fc214bfc8e11e5a0dfc1c0d26ba301_7</t>
  </si>
  <si>
    <t>c1fc214cfc8e11e5a0dfc1c0d26ba301</t>
  </si>
  <si>
    <t>152326198002102010</t>
  </si>
  <si>
    <t>1505250320010315</t>
  </si>
  <si>
    <t>王守波</t>
  </si>
  <si>
    <t>8c2dae2207874a5e961bf0b81bbfb22f</t>
  </si>
  <si>
    <t>89919fde5a2911e6a941ef9c640fdc64_7</t>
  </si>
  <si>
    <t>89919fdf5a2911e6a941ef9c640fdc64</t>
  </si>
  <si>
    <t>152326198810012013</t>
  </si>
  <si>
    <t>1505250320010316</t>
  </si>
  <si>
    <t>刘庆贺</t>
  </si>
  <si>
    <t>a8184ee0236c41448e313621cc56b90d</t>
  </si>
  <si>
    <t>fd494dff7a5411e6b803f59af36032fd_7</t>
  </si>
  <si>
    <t>fd494e007a5411e6b803f59af36032fd</t>
  </si>
  <si>
    <t>152326197912152012</t>
  </si>
  <si>
    <t>1505250320010321</t>
  </si>
  <si>
    <t>李树林</t>
  </si>
  <si>
    <t>d492355008b64e47ba51e03de6c92c04</t>
  </si>
  <si>
    <t>17a3af3e950f11e6afecdd4ef1f0cc97_7</t>
  </si>
  <si>
    <t>17a3af3f950f11e6afecdd4ef1f0cc97</t>
  </si>
  <si>
    <t>15232619800518201X</t>
  </si>
  <si>
    <t>1505250320010323</t>
  </si>
  <si>
    <t>刘庆强</t>
  </si>
  <si>
    <t>1e5b05aac01740a6b91894a9e3d70ad3</t>
  </si>
  <si>
    <t>43e40d4bd7cf11e6be1a6fdab75dd205_7</t>
  </si>
  <si>
    <t>43e40d4ad7cf11e6be1a6fdab75dd205</t>
  </si>
  <si>
    <t>152326197507282016</t>
  </si>
  <si>
    <t>1505250320010324</t>
  </si>
  <si>
    <t>李云东</t>
  </si>
  <si>
    <t>77cc6171ceaa48b1821202e180349b08</t>
  </si>
  <si>
    <t>5e0ec3e3ff1911e6bd9fb940a9485d4b_7</t>
  </si>
  <si>
    <t>5e0ec3e4ff1911e6bd9fb940a9485d4b</t>
  </si>
  <si>
    <t>15232619810126201X</t>
  </si>
  <si>
    <t>1505250320010325</t>
  </si>
  <si>
    <t>王健华</t>
  </si>
  <si>
    <t>7c20cfb5ba944b9d9fd26ad6a0487643</t>
  </si>
  <si>
    <t>b08c522c092711e7bd9fb940a9485d4b_7</t>
  </si>
  <si>
    <t>b08c522b092711e7bd9fb940a9485d4b</t>
  </si>
  <si>
    <t>152326197810082017</t>
  </si>
  <si>
    <t>1505250320010326</t>
  </si>
  <si>
    <t>贾德丽</t>
  </si>
  <si>
    <t>8e4fcb76157a4a2e97d0af75180e8a1d</t>
  </si>
  <si>
    <t>4932b02e1e8d11e782bf69686368d44c_7</t>
  </si>
  <si>
    <t>4932b02d1e8d11e782bf69686368d44c</t>
  </si>
  <si>
    <t>152326199110262024</t>
  </si>
  <si>
    <t>1505250320010327</t>
  </si>
  <si>
    <t>单玉龙</t>
  </si>
  <si>
    <t>db0cbc51da1344aaa82b5c6895f8479d</t>
  </si>
  <si>
    <t>7beb388228c911e782bf69686368d44c_7</t>
  </si>
  <si>
    <t>7beb388128c911e782bf69686368d44c</t>
  </si>
  <si>
    <t>152326197701072012</t>
  </si>
  <si>
    <t>1505250320010328</t>
  </si>
  <si>
    <t>龚桂花</t>
  </si>
  <si>
    <t>03775fe1e7954227820efa70274a2f8a</t>
  </si>
  <si>
    <t>3625cb59404f11e79ea34dc7be3615d3_7</t>
  </si>
  <si>
    <t>3625cb58404f11e79ea34dc7be3615d3</t>
  </si>
  <si>
    <t>152326197310142028</t>
  </si>
  <si>
    <t>1505250320010331</t>
  </si>
  <si>
    <t>牟永国</t>
  </si>
  <si>
    <t>f06c051e26f54386a30f72e67ce395aa</t>
  </si>
  <si>
    <t>86468d96d3ed11e7a661132e14fb8bbb_7</t>
  </si>
  <si>
    <t>86468d97d3ed11e7a661132e14fb8bbb</t>
  </si>
  <si>
    <t>152326197701032010</t>
  </si>
  <si>
    <t>1505250320010332</t>
  </si>
  <si>
    <t>刘凤荣</t>
  </si>
  <si>
    <t>886ca540152248d08f08bb22874b467d</t>
  </si>
  <si>
    <t>f513b24b25bf11e8b1a5530ffdc955ab_7</t>
  </si>
  <si>
    <t>f513b24a25bf11e8b1a5530ffdc955ab</t>
  </si>
  <si>
    <t>152326197111101725</t>
  </si>
  <si>
    <t>1505250320010333</t>
  </si>
  <si>
    <t>孙海霞</t>
  </si>
  <si>
    <t>bfd790c2e60440d1aedbfe6d2b0232f3</t>
  </si>
  <si>
    <t>6214643cc2224ad6824aabd39badebf1_7</t>
  </si>
  <si>
    <t>87c84d1dfe2c11dd8596d34d71226317</t>
  </si>
  <si>
    <t>152326197911242024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</si>
</sst>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2"/>
  <sheetViews>
    <sheetView tabSelected="1" workbookViewId="0">
      <pane xSplit="3" ySplit="8" topLeftCell="D9" activePane="bottomRight" state="frozen"/>
      <selection/>
      <selection pane="topRight"/>
      <selection pane="bottomLeft"/>
      <selection pane="bottomRight" activeCell="U11" sqref="U11"/>
    </sheetView>
  </sheetViews>
  <sheetFormatPr defaultColWidth="9" defaultRowHeight="13.5"/>
  <cols>
    <col min="1" max="1" width="3.875" customWidth="1"/>
    <col min="2" max="2" width="16.125" style="1" customWidth="1"/>
    <col min="3" max="3" width="9.625" style="1" customWidth="1"/>
    <col min="4" max="4" width="9" style="1" customWidth="1"/>
    <col min="5" max="5" width="9.5" style="1" customWidth="1"/>
    <col min="6" max="6" width="7.375" customWidth="1"/>
    <col min="7" max="7" width="6.875" customWidth="1"/>
    <col min="8" max="8" width="7.375" customWidth="1"/>
    <col min="9" max="9" width="11.75" style="1" customWidth="1"/>
    <col min="10" max="10" width="10" style="1" customWidth="1"/>
    <col min="11" max="19" width="9" hidden="1" customWidth="1"/>
    <col min="20" max="20" width="1.875" customWidth="1"/>
  </cols>
  <sheetData>
    <row r="1" ht="2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7.5" customHeight="1" spans="1:20">
      <c r="A2" s="4"/>
      <c r="B2" s="5"/>
      <c r="C2" s="5"/>
      <c r="D2" s="5"/>
      <c r="E2" s="5"/>
      <c r="F2" s="4"/>
      <c r="G2" s="4"/>
      <c r="H2" s="4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6" t="s">
        <v>1</v>
      </c>
      <c r="B3" s="7" t="s">
        <v>2</v>
      </c>
      <c r="C3" s="7"/>
      <c r="D3" s="7"/>
      <c r="E3" s="7"/>
      <c r="F3" s="6"/>
      <c r="G3" s="6"/>
      <c r="H3" s="6"/>
      <c r="I3" s="7"/>
      <c r="J3" s="7"/>
      <c r="K3" s="16"/>
      <c r="L3" s="16"/>
      <c r="M3" s="16"/>
      <c r="N3" s="16"/>
      <c r="O3" s="16"/>
      <c r="P3" s="16"/>
      <c r="Q3" s="16"/>
      <c r="R3" s="16"/>
      <c r="S3" s="16"/>
      <c r="T3" s="4"/>
    </row>
    <row r="4" ht="18" customHeight="1" spans="1:20">
      <c r="A4" s="8" t="s">
        <v>3</v>
      </c>
      <c r="B4" s="8" t="s">
        <v>4</v>
      </c>
      <c r="C4" s="8" t="s">
        <v>5</v>
      </c>
      <c r="D4" s="8" t="s">
        <v>6</v>
      </c>
      <c r="E4" s="9"/>
      <c r="F4" s="10"/>
      <c r="G4" s="10"/>
      <c r="H4" s="10"/>
      <c r="I4" s="8" t="s">
        <v>7</v>
      </c>
      <c r="J4" s="8" t="s">
        <v>8</v>
      </c>
      <c r="K4" s="17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24" t="s">
        <v>17</v>
      </c>
      <c r="T4" s="25"/>
    </row>
    <row r="5" ht="18" customHeight="1" spans="1:20">
      <c r="A5" s="10"/>
      <c r="B5" s="9"/>
      <c r="C5" s="9"/>
      <c r="D5" s="8" t="s">
        <v>18</v>
      </c>
      <c r="E5" s="8" t="s">
        <v>19</v>
      </c>
      <c r="F5" s="10"/>
      <c r="G5" s="10"/>
      <c r="H5" s="10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25"/>
    </row>
    <row r="6" ht="45" customHeight="1" spans="1:20">
      <c r="A6" s="10"/>
      <c r="B6" s="9"/>
      <c r="C6" s="9"/>
      <c r="D6" s="9"/>
      <c r="E6" s="8" t="s">
        <v>20</v>
      </c>
      <c r="F6" s="8" t="s">
        <v>21</v>
      </c>
      <c r="G6" s="8" t="s">
        <v>22</v>
      </c>
      <c r="H6" s="8" t="s">
        <v>23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25"/>
    </row>
    <row r="7" ht="22" customHeight="1" spans="1:20">
      <c r="A7" s="10"/>
      <c r="B7" s="9"/>
      <c r="C7" s="9"/>
      <c r="D7" s="8" t="s">
        <v>24</v>
      </c>
      <c r="E7" s="8" t="s">
        <v>24</v>
      </c>
      <c r="F7" s="8" t="s">
        <v>24</v>
      </c>
      <c r="G7" s="8" t="s">
        <v>24</v>
      </c>
      <c r="H7" s="8" t="s">
        <v>24</v>
      </c>
      <c r="I7" s="8" t="s">
        <v>25</v>
      </c>
      <c r="J7" s="8" t="s">
        <v>26</v>
      </c>
      <c r="K7" s="19"/>
      <c r="L7" s="19"/>
      <c r="M7" s="19"/>
      <c r="N7" s="19"/>
      <c r="O7" s="19"/>
      <c r="P7" s="19"/>
      <c r="Q7" s="19"/>
      <c r="R7" s="19"/>
      <c r="S7" s="19"/>
      <c r="T7" s="25"/>
    </row>
    <row r="8" hidden="1" customHeight="1" spans="1:20">
      <c r="A8" s="11"/>
      <c r="B8" s="8"/>
      <c r="C8" s="8"/>
      <c r="D8" s="12"/>
      <c r="E8" s="12"/>
      <c r="F8" s="13"/>
      <c r="G8" s="13"/>
      <c r="H8" s="13"/>
      <c r="I8" s="20"/>
      <c r="J8" s="12"/>
      <c r="K8" s="21"/>
      <c r="L8" s="22"/>
      <c r="M8" s="23"/>
      <c r="N8" s="23"/>
      <c r="O8" s="23"/>
      <c r="P8" s="23"/>
      <c r="Q8" s="23"/>
      <c r="R8" s="23"/>
      <c r="S8" s="26"/>
      <c r="T8" s="27"/>
    </row>
    <row r="9" ht="18" customHeight="1" spans="1:20">
      <c r="A9" s="11">
        <f>2-1</f>
        <v>1</v>
      </c>
      <c r="B9" s="8" t="s">
        <v>27</v>
      </c>
      <c r="C9" s="8" t="s">
        <v>28</v>
      </c>
      <c r="D9" s="12">
        <f t="shared" ref="D9:D72" si="0">ROUND((ROUND(E9,2)+ROUND(F9,2)+ROUND(G9,2)+ROUND(H9,2)),2)</f>
        <v>32.2</v>
      </c>
      <c r="E9" s="12">
        <v>32.2</v>
      </c>
      <c r="F9" s="13"/>
      <c r="G9" s="13"/>
      <c r="H9" s="13"/>
      <c r="I9" s="20">
        <v>92.79</v>
      </c>
      <c r="J9" s="12">
        <f t="shared" ref="J9:J72" si="1">ROUND(((ROUND(E9,2)+ROUND(F9,2)+ROUND(G9,2)+ROUND(H9,2))*ROUND(I9,4)),2)</f>
        <v>2987.84</v>
      </c>
      <c r="K9" s="21">
        <v>2987.84</v>
      </c>
      <c r="L9" s="22">
        <v>32.2</v>
      </c>
      <c r="M9" s="23" t="s">
        <v>29</v>
      </c>
      <c r="N9" s="23" t="s">
        <v>30</v>
      </c>
      <c r="O9" s="23" t="s">
        <v>31</v>
      </c>
      <c r="P9" s="23" t="s">
        <v>32</v>
      </c>
      <c r="Q9" s="23" t="s">
        <v>28</v>
      </c>
      <c r="R9" s="23" t="s">
        <v>32</v>
      </c>
      <c r="S9" s="26">
        <v>32.2</v>
      </c>
      <c r="T9" s="27"/>
    </row>
    <row r="10" ht="18" customHeight="1" spans="1:20">
      <c r="A10" s="11">
        <f>3-1</f>
        <v>2</v>
      </c>
      <c r="B10" s="8" t="s">
        <v>33</v>
      </c>
      <c r="C10" s="8" t="s">
        <v>34</v>
      </c>
      <c r="D10" s="12">
        <f t="shared" si="0"/>
        <v>18.4</v>
      </c>
      <c r="E10" s="12">
        <v>18.4</v>
      </c>
      <c r="F10" s="13"/>
      <c r="G10" s="13"/>
      <c r="H10" s="13"/>
      <c r="I10" s="20">
        <v>92.79</v>
      </c>
      <c r="J10" s="12">
        <f t="shared" si="1"/>
        <v>1707.34</v>
      </c>
      <c r="K10" s="21">
        <v>1707.34</v>
      </c>
      <c r="L10" s="22">
        <v>18.4</v>
      </c>
      <c r="M10" s="23" t="s">
        <v>35</v>
      </c>
      <c r="N10" s="23" t="s">
        <v>36</v>
      </c>
      <c r="O10" s="23" t="s">
        <v>37</v>
      </c>
      <c r="P10" s="23" t="s">
        <v>38</v>
      </c>
      <c r="Q10" s="23" t="s">
        <v>34</v>
      </c>
      <c r="R10" s="23" t="s">
        <v>38</v>
      </c>
      <c r="S10" s="26">
        <v>18.4</v>
      </c>
      <c r="T10" s="27"/>
    </row>
    <row r="11" ht="18" customHeight="1" spans="1:20">
      <c r="A11" s="11">
        <f>4-1</f>
        <v>3</v>
      </c>
      <c r="B11" s="8" t="s">
        <v>39</v>
      </c>
      <c r="C11" s="8" t="s">
        <v>40</v>
      </c>
      <c r="D11" s="12">
        <f t="shared" si="0"/>
        <v>18.4</v>
      </c>
      <c r="E11" s="12">
        <v>18.4</v>
      </c>
      <c r="F11" s="13"/>
      <c r="G11" s="13"/>
      <c r="H11" s="13"/>
      <c r="I11" s="20">
        <v>92.79</v>
      </c>
      <c r="J11" s="12">
        <f t="shared" si="1"/>
        <v>1707.34</v>
      </c>
      <c r="K11" s="21">
        <v>1707.34</v>
      </c>
      <c r="L11" s="22">
        <v>18.4</v>
      </c>
      <c r="M11" s="23" t="s">
        <v>41</v>
      </c>
      <c r="N11" s="23" t="s">
        <v>42</v>
      </c>
      <c r="O11" s="23" t="s">
        <v>43</v>
      </c>
      <c r="P11" s="23" t="s">
        <v>44</v>
      </c>
      <c r="Q11" s="23" t="s">
        <v>40</v>
      </c>
      <c r="R11" s="23" t="s">
        <v>44</v>
      </c>
      <c r="S11" s="26">
        <v>18.4</v>
      </c>
      <c r="T11" s="27"/>
    </row>
    <row r="12" ht="18" customHeight="1" spans="1:20">
      <c r="A12" s="11">
        <f>5-1</f>
        <v>4</v>
      </c>
      <c r="B12" s="8" t="s">
        <v>45</v>
      </c>
      <c r="C12" s="8" t="s">
        <v>46</v>
      </c>
      <c r="D12" s="12">
        <f t="shared" si="0"/>
        <v>18.4</v>
      </c>
      <c r="E12" s="12">
        <v>18.4</v>
      </c>
      <c r="F12" s="13"/>
      <c r="G12" s="13"/>
      <c r="H12" s="13"/>
      <c r="I12" s="20">
        <v>92.79</v>
      </c>
      <c r="J12" s="12">
        <f t="shared" si="1"/>
        <v>1707.34</v>
      </c>
      <c r="K12" s="21">
        <v>1707.34</v>
      </c>
      <c r="L12" s="22">
        <v>18.4</v>
      </c>
      <c r="M12" s="23" t="s">
        <v>47</v>
      </c>
      <c r="N12" s="23" t="s">
        <v>48</v>
      </c>
      <c r="O12" s="23" t="s">
        <v>49</v>
      </c>
      <c r="P12" s="23" t="s">
        <v>50</v>
      </c>
      <c r="Q12" s="23" t="s">
        <v>46</v>
      </c>
      <c r="R12" s="23" t="s">
        <v>50</v>
      </c>
      <c r="S12" s="26">
        <v>18.4</v>
      </c>
      <c r="T12" s="27"/>
    </row>
    <row r="13" ht="18" customHeight="1" spans="1:20">
      <c r="A13" s="11">
        <f>6-1</f>
        <v>5</v>
      </c>
      <c r="B13" s="8" t="s">
        <v>51</v>
      </c>
      <c r="C13" s="8" t="s">
        <v>52</v>
      </c>
      <c r="D13" s="12">
        <f t="shared" si="0"/>
        <v>9.2</v>
      </c>
      <c r="E13" s="12">
        <v>9.2</v>
      </c>
      <c r="F13" s="13"/>
      <c r="G13" s="13"/>
      <c r="H13" s="13"/>
      <c r="I13" s="20">
        <v>92.79</v>
      </c>
      <c r="J13" s="12">
        <f t="shared" si="1"/>
        <v>853.67</v>
      </c>
      <c r="K13" s="21">
        <v>853.67</v>
      </c>
      <c r="L13" s="22">
        <v>9.2</v>
      </c>
      <c r="M13" s="23" t="s">
        <v>53</v>
      </c>
      <c r="N13" s="23" t="s">
        <v>54</v>
      </c>
      <c r="O13" s="23" t="s">
        <v>55</v>
      </c>
      <c r="P13" s="23" t="s">
        <v>56</v>
      </c>
      <c r="Q13" s="23" t="s">
        <v>52</v>
      </c>
      <c r="R13" s="23" t="s">
        <v>56</v>
      </c>
      <c r="S13" s="26">
        <v>9.2</v>
      </c>
      <c r="T13" s="27"/>
    </row>
    <row r="14" ht="18" customHeight="1" spans="1:20">
      <c r="A14" s="11">
        <f>7-1</f>
        <v>6</v>
      </c>
      <c r="B14" s="8" t="s">
        <v>57</v>
      </c>
      <c r="C14" s="8" t="s">
        <v>58</v>
      </c>
      <c r="D14" s="12">
        <f t="shared" si="0"/>
        <v>18.4</v>
      </c>
      <c r="E14" s="12">
        <v>18.4</v>
      </c>
      <c r="F14" s="13"/>
      <c r="G14" s="13"/>
      <c r="H14" s="13"/>
      <c r="I14" s="20">
        <v>92.79</v>
      </c>
      <c r="J14" s="12">
        <f t="shared" si="1"/>
        <v>1707.34</v>
      </c>
      <c r="K14" s="21">
        <v>1707.34</v>
      </c>
      <c r="L14" s="22">
        <v>18.4</v>
      </c>
      <c r="M14" s="23" t="s">
        <v>59</v>
      </c>
      <c r="N14" s="23" t="s">
        <v>60</v>
      </c>
      <c r="O14" s="23" t="s">
        <v>61</v>
      </c>
      <c r="P14" s="23" t="s">
        <v>62</v>
      </c>
      <c r="Q14" s="23" t="s">
        <v>58</v>
      </c>
      <c r="R14" s="23" t="s">
        <v>62</v>
      </c>
      <c r="S14" s="26">
        <v>18.4</v>
      </c>
      <c r="T14" s="27"/>
    </row>
    <row r="15" ht="18" customHeight="1" spans="1:20">
      <c r="A15" s="11">
        <f>8-1</f>
        <v>7</v>
      </c>
      <c r="B15" s="8" t="s">
        <v>63</v>
      </c>
      <c r="C15" s="8" t="s">
        <v>64</v>
      </c>
      <c r="D15" s="12">
        <f t="shared" si="0"/>
        <v>18.4</v>
      </c>
      <c r="E15" s="12">
        <v>18.4</v>
      </c>
      <c r="F15" s="13"/>
      <c r="G15" s="13"/>
      <c r="H15" s="13"/>
      <c r="I15" s="20">
        <v>92.79</v>
      </c>
      <c r="J15" s="12">
        <f t="shared" si="1"/>
        <v>1707.34</v>
      </c>
      <c r="K15" s="21">
        <v>1707.34</v>
      </c>
      <c r="L15" s="22">
        <v>18.4</v>
      </c>
      <c r="M15" s="23" t="s">
        <v>65</v>
      </c>
      <c r="N15" s="23" t="s">
        <v>66</v>
      </c>
      <c r="O15" s="23" t="s">
        <v>67</v>
      </c>
      <c r="P15" s="23" t="s">
        <v>68</v>
      </c>
      <c r="Q15" s="23" t="s">
        <v>64</v>
      </c>
      <c r="R15" s="23" t="s">
        <v>68</v>
      </c>
      <c r="S15" s="26">
        <v>18.4</v>
      </c>
      <c r="T15" s="27"/>
    </row>
    <row r="16" ht="18" customHeight="1" spans="1:20">
      <c r="A16" s="11">
        <f>9-1</f>
        <v>8</v>
      </c>
      <c r="B16" s="8" t="s">
        <v>69</v>
      </c>
      <c r="C16" s="8" t="s">
        <v>70</v>
      </c>
      <c r="D16" s="12">
        <f t="shared" si="0"/>
        <v>9.2</v>
      </c>
      <c r="E16" s="12">
        <v>9.2</v>
      </c>
      <c r="F16" s="13"/>
      <c r="G16" s="13"/>
      <c r="H16" s="13"/>
      <c r="I16" s="20">
        <v>92.79</v>
      </c>
      <c r="J16" s="12">
        <f t="shared" si="1"/>
        <v>853.67</v>
      </c>
      <c r="K16" s="21">
        <v>853.67</v>
      </c>
      <c r="L16" s="22">
        <v>9.2</v>
      </c>
      <c r="M16" s="23" t="s">
        <v>71</v>
      </c>
      <c r="N16" s="23" t="s">
        <v>72</v>
      </c>
      <c r="O16" s="23" t="s">
        <v>73</v>
      </c>
      <c r="P16" s="23" t="s">
        <v>74</v>
      </c>
      <c r="Q16" s="23" t="s">
        <v>70</v>
      </c>
      <c r="R16" s="23" t="s">
        <v>74</v>
      </c>
      <c r="S16" s="26">
        <v>9.2</v>
      </c>
      <c r="T16" s="27"/>
    </row>
    <row r="17" ht="18" customHeight="1" spans="1:20">
      <c r="A17" s="11">
        <f>10-1</f>
        <v>9</v>
      </c>
      <c r="B17" s="8" t="s">
        <v>75</v>
      </c>
      <c r="C17" s="8" t="s">
        <v>76</v>
      </c>
      <c r="D17" s="12">
        <f t="shared" si="0"/>
        <v>18.4</v>
      </c>
      <c r="E17" s="12">
        <v>18.4</v>
      </c>
      <c r="F17" s="13"/>
      <c r="G17" s="13"/>
      <c r="H17" s="13"/>
      <c r="I17" s="20">
        <v>92.79</v>
      </c>
      <c r="J17" s="12">
        <f t="shared" si="1"/>
        <v>1707.34</v>
      </c>
      <c r="K17" s="21">
        <v>1707.34</v>
      </c>
      <c r="L17" s="22">
        <v>18.4</v>
      </c>
      <c r="M17" s="23" t="s">
        <v>77</v>
      </c>
      <c r="N17" s="23" t="s">
        <v>78</v>
      </c>
      <c r="O17" s="23" t="s">
        <v>79</v>
      </c>
      <c r="P17" s="23" t="s">
        <v>80</v>
      </c>
      <c r="Q17" s="23" t="s">
        <v>76</v>
      </c>
      <c r="R17" s="23" t="s">
        <v>80</v>
      </c>
      <c r="S17" s="26">
        <v>18.4</v>
      </c>
      <c r="T17" s="27"/>
    </row>
    <row r="18" ht="18" customHeight="1" spans="1:20">
      <c r="A18" s="11">
        <f>11-1</f>
        <v>10</v>
      </c>
      <c r="B18" s="8" t="s">
        <v>81</v>
      </c>
      <c r="C18" s="8" t="s">
        <v>82</v>
      </c>
      <c r="D18" s="12">
        <f t="shared" si="0"/>
        <v>13.8</v>
      </c>
      <c r="E18" s="12">
        <v>13.8</v>
      </c>
      <c r="F18" s="13"/>
      <c r="G18" s="13"/>
      <c r="H18" s="13"/>
      <c r="I18" s="20">
        <v>92.79</v>
      </c>
      <c r="J18" s="12">
        <f t="shared" si="1"/>
        <v>1280.5</v>
      </c>
      <c r="K18" s="21">
        <v>1280.5</v>
      </c>
      <c r="L18" s="22">
        <v>13.8</v>
      </c>
      <c r="M18" s="23" t="s">
        <v>83</v>
      </c>
      <c r="N18" s="23" t="s">
        <v>84</v>
      </c>
      <c r="O18" s="23" t="s">
        <v>85</v>
      </c>
      <c r="P18" s="23" t="s">
        <v>86</v>
      </c>
      <c r="Q18" s="23" t="s">
        <v>82</v>
      </c>
      <c r="R18" s="23" t="s">
        <v>86</v>
      </c>
      <c r="S18" s="26">
        <v>13.8</v>
      </c>
      <c r="T18" s="27"/>
    </row>
    <row r="19" ht="18" customHeight="1" spans="1:20">
      <c r="A19" s="11">
        <f>12-1</f>
        <v>11</v>
      </c>
      <c r="B19" s="8" t="s">
        <v>87</v>
      </c>
      <c r="C19" s="8" t="s">
        <v>88</v>
      </c>
      <c r="D19" s="12">
        <f t="shared" si="0"/>
        <v>23</v>
      </c>
      <c r="E19" s="12">
        <v>23</v>
      </c>
      <c r="F19" s="13"/>
      <c r="G19" s="13"/>
      <c r="H19" s="13"/>
      <c r="I19" s="20">
        <v>92.79</v>
      </c>
      <c r="J19" s="12">
        <f t="shared" si="1"/>
        <v>2134.17</v>
      </c>
      <c r="K19" s="21">
        <v>2134.17</v>
      </c>
      <c r="L19" s="22">
        <v>23</v>
      </c>
      <c r="M19" s="23" t="s">
        <v>89</v>
      </c>
      <c r="N19" s="23" t="s">
        <v>90</v>
      </c>
      <c r="O19" s="23" t="s">
        <v>91</v>
      </c>
      <c r="P19" s="23" t="s">
        <v>92</v>
      </c>
      <c r="Q19" s="23" t="s">
        <v>88</v>
      </c>
      <c r="R19" s="23" t="s">
        <v>92</v>
      </c>
      <c r="S19" s="26">
        <v>23</v>
      </c>
      <c r="T19" s="27"/>
    </row>
    <row r="20" ht="18" customHeight="1" spans="1:20">
      <c r="A20" s="11">
        <f>13-1</f>
        <v>12</v>
      </c>
      <c r="B20" s="8" t="s">
        <v>93</v>
      </c>
      <c r="C20" s="8" t="s">
        <v>94</v>
      </c>
      <c r="D20" s="12">
        <f t="shared" si="0"/>
        <v>13.8</v>
      </c>
      <c r="E20" s="12">
        <v>13.8</v>
      </c>
      <c r="F20" s="13"/>
      <c r="G20" s="13"/>
      <c r="H20" s="13"/>
      <c r="I20" s="20">
        <v>92.79</v>
      </c>
      <c r="J20" s="12">
        <f t="shared" si="1"/>
        <v>1280.5</v>
      </c>
      <c r="K20" s="21">
        <v>1280.5</v>
      </c>
      <c r="L20" s="22">
        <v>13.8</v>
      </c>
      <c r="M20" s="23" t="s">
        <v>95</v>
      </c>
      <c r="N20" s="23" t="s">
        <v>96</v>
      </c>
      <c r="O20" s="23" t="s">
        <v>97</v>
      </c>
      <c r="P20" s="23" t="s">
        <v>98</v>
      </c>
      <c r="Q20" s="23" t="s">
        <v>94</v>
      </c>
      <c r="R20" s="23" t="s">
        <v>98</v>
      </c>
      <c r="S20" s="26">
        <v>13.8</v>
      </c>
      <c r="T20" s="27"/>
    </row>
    <row r="21" ht="18" customHeight="1" spans="1:20">
      <c r="A21" s="11">
        <f>14-1</f>
        <v>13</v>
      </c>
      <c r="B21" s="8" t="s">
        <v>99</v>
      </c>
      <c r="C21" s="8" t="s">
        <v>100</v>
      </c>
      <c r="D21" s="12">
        <f t="shared" si="0"/>
        <v>27.6</v>
      </c>
      <c r="E21" s="12">
        <v>27.6</v>
      </c>
      <c r="F21" s="13"/>
      <c r="G21" s="13"/>
      <c r="H21" s="13"/>
      <c r="I21" s="20">
        <v>92.79</v>
      </c>
      <c r="J21" s="12">
        <f t="shared" si="1"/>
        <v>2561</v>
      </c>
      <c r="K21" s="21">
        <v>2561</v>
      </c>
      <c r="L21" s="22">
        <v>27.6</v>
      </c>
      <c r="M21" s="23" t="s">
        <v>101</v>
      </c>
      <c r="N21" s="23" t="s">
        <v>102</v>
      </c>
      <c r="O21" s="23" t="s">
        <v>103</v>
      </c>
      <c r="P21" s="23" t="s">
        <v>104</v>
      </c>
      <c r="Q21" s="23" t="s">
        <v>100</v>
      </c>
      <c r="R21" s="23" t="s">
        <v>104</v>
      </c>
      <c r="S21" s="26">
        <v>27.6</v>
      </c>
      <c r="T21" s="27"/>
    </row>
    <row r="22" ht="18" customHeight="1" spans="1:20">
      <c r="A22" s="11">
        <f>15-1</f>
        <v>14</v>
      </c>
      <c r="B22" s="8" t="s">
        <v>105</v>
      </c>
      <c r="C22" s="8" t="s">
        <v>106</v>
      </c>
      <c r="D22" s="12">
        <f t="shared" si="0"/>
        <v>23.4</v>
      </c>
      <c r="E22" s="12">
        <v>23.4</v>
      </c>
      <c r="F22" s="13"/>
      <c r="G22" s="13"/>
      <c r="H22" s="13"/>
      <c r="I22" s="20">
        <v>92.79</v>
      </c>
      <c r="J22" s="12">
        <f t="shared" si="1"/>
        <v>2171.29</v>
      </c>
      <c r="K22" s="21">
        <v>2171.29</v>
      </c>
      <c r="L22" s="22">
        <v>23.4</v>
      </c>
      <c r="M22" s="23" t="s">
        <v>107</v>
      </c>
      <c r="N22" s="23" t="s">
        <v>108</v>
      </c>
      <c r="O22" s="23" t="s">
        <v>109</v>
      </c>
      <c r="P22" s="23" t="s">
        <v>110</v>
      </c>
      <c r="Q22" s="23" t="s">
        <v>106</v>
      </c>
      <c r="R22" s="23" t="s">
        <v>110</v>
      </c>
      <c r="S22" s="26">
        <v>23.4</v>
      </c>
      <c r="T22" s="27"/>
    </row>
    <row r="23" ht="18" customHeight="1" spans="1:20">
      <c r="A23" s="11">
        <f>16-1</f>
        <v>15</v>
      </c>
      <c r="B23" s="8" t="s">
        <v>111</v>
      </c>
      <c r="C23" s="8" t="s">
        <v>112</v>
      </c>
      <c r="D23" s="12">
        <f t="shared" si="0"/>
        <v>13.8</v>
      </c>
      <c r="E23" s="12">
        <v>13.8</v>
      </c>
      <c r="F23" s="13"/>
      <c r="G23" s="13"/>
      <c r="H23" s="13"/>
      <c r="I23" s="20">
        <v>92.79</v>
      </c>
      <c r="J23" s="12">
        <f t="shared" si="1"/>
        <v>1280.5</v>
      </c>
      <c r="K23" s="21">
        <v>1280.5</v>
      </c>
      <c r="L23" s="22">
        <v>13.8</v>
      </c>
      <c r="M23" s="23" t="s">
        <v>113</v>
      </c>
      <c r="N23" s="23" t="s">
        <v>114</v>
      </c>
      <c r="O23" s="23" t="s">
        <v>115</v>
      </c>
      <c r="P23" s="23" t="s">
        <v>116</v>
      </c>
      <c r="Q23" s="23" t="s">
        <v>112</v>
      </c>
      <c r="R23" s="23" t="s">
        <v>116</v>
      </c>
      <c r="S23" s="26">
        <v>13.8</v>
      </c>
      <c r="T23" s="27"/>
    </row>
    <row r="24" ht="18" customHeight="1" spans="1:20">
      <c r="A24" s="11">
        <f>17-1</f>
        <v>16</v>
      </c>
      <c r="B24" s="8" t="s">
        <v>117</v>
      </c>
      <c r="C24" s="8" t="s">
        <v>118</v>
      </c>
      <c r="D24" s="12">
        <f t="shared" si="0"/>
        <v>13.8</v>
      </c>
      <c r="E24" s="12">
        <v>13.8</v>
      </c>
      <c r="F24" s="13"/>
      <c r="G24" s="13"/>
      <c r="H24" s="13"/>
      <c r="I24" s="20">
        <v>92.79</v>
      </c>
      <c r="J24" s="12">
        <f t="shared" si="1"/>
        <v>1280.5</v>
      </c>
      <c r="K24" s="21">
        <v>1280.5</v>
      </c>
      <c r="L24" s="22">
        <v>13.8</v>
      </c>
      <c r="M24" s="23" t="s">
        <v>119</v>
      </c>
      <c r="N24" s="23" t="s">
        <v>120</v>
      </c>
      <c r="O24" s="23" t="s">
        <v>121</v>
      </c>
      <c r="P24" s="23" t="s">
        <v>122</v>
      </c>
      <c r="Q24" s="23" t="s">
        <v>118</v>
      </c>
      <c r="R24" s="23" t="s">
        <v>122</v>
      </c>
      <c r="S24" s="26">
        <v>13.8</v>
      </c>
      <c r="T24" s="27"/>
    </row>
    <row r="25" ht="18" customHeight="1" spans="1:20">
      <c r="A25" s="11">
        <f>18-1</f>
        <v>17</v>
      </c>
      <c r="B25" s="8" t="s">
        <v>123</v>
      </c>
      <c r="C25" s="8" t="s">
        <v>124</v>
      </c>
      <c r="D25" s="12">
        <f t="shared" si="0"/>
        <v>13.8</v>
      </c>
      <c r="E25" s="12">
        <v>13.8</v>
      </c>
      <c r="F25" s="13"/>
      <c r="G25" s="13"/>
      <c r="H25" s="13"/>
      <c r="I25" s="20">
        <v>92.79</v>
      </c>
      <c r="J25" s="12">
        <f t="shared" si="1"/>
        <v>1280.5</v>
      </c>
      <c r="K25" s="21">
        <v>1280.5</v>
      </c>
      <c r="L25" s="22">
        <v>13.8</v>
      </c>
      <c r="M25" s="23" t="s">
        <v>125</v>
      </c>
      <c r="N25" s="23" t="s">
        <v>126</v>
      </c>
      <c r="O25" s="23" t="s">
        <v>127</v>
      </c>
      <c r="P25" s="23" t="s">
        <v>128</v>
      </c>
      <c r="Q25" s="23" t="s">
        <v>124</v>
      </c>
      <c r="R25" s="23" t="s">
        <v>128</v>
      </c>
      <c r="S25" s="26">
        <v>13.8</v>
      </c>
      <c r="T25" s="27"/>
    </row>
    <row r="26" ht="18" customHeight="1" spans="1:20">
      <c r="A26" s="11">
        <f>19-1</f>
        <v>18</v>
      </c>
      <c r="B26" s="8" t="s">
        <v>129</v>
      </c>
      <c r="C26" s="8" t="s">
        <v>130</v>
      </c>
      <c r="D26" s="12">
        <f t="shared" si="0"/>
        <v>13.8</v>
      </c>
      <c r="E26" s="12">
        <v>13.8</v>
      </c>
      <c r="F26" s="13"/>
      <c r="G26" s="13"/>
      <c r="H26" s="13"/>
      <c r="I26" s="20">
        <v>92.79</v>
      </c>
      <c r="J26" s="12">
        <f t="shared" si="1"/>
        <v>1280.5</v>
      </c>
      <c r="K26" s="21">
        <v>1280.5</v>
      </c>
      <c r="L26" s="22">
        <v>13.8</v>
      </c>
      <c r="M26" s="23" t="s">
        <v>131</v>
      </c>
      <c r="N26" s="23" t="s">
        <v>132</v>
      </c>
      <c r="O26" s="23" t="s">
        <v>133</v>
      </c>
      <c r="P26" s="23" t="s">
        <v>134</v>
      </c>
      <c r="Q26" s="23" t="s">
        <v>130</v>
      </c>
      <c r="R26" s="23" t="s">
        <v>134</v>
      </c>
      <c r="S26" s="26">
        <v>13.8</v>
      </c>
      <c r="T26" s="27"/>
    </row>
    <row r="27" ht="18" customHeight="1" spans="1:20">
      <c r="A27" s="11">
        <f>20-1</f>
        <v>19</v>
      </c>
      <c r="B27" s="8" t="s">
        <v>135</v>
      </c>
      <c r="C27" s="8" t="s">
        <v>136</v>
      </c>
      <c r="D27" s="12">
        <f t="shared" si="0"/>
        <v>27.6</v>
      </c>
      <c r="E27" s="12">
        <v>27.6</v>
      </c>
      <c r="F27" s="13"/>
      <c r="G27" s="13"/>
      <c r="H27" s="13"/>
      <c r="I27" s="20">
        <v>92.79</v>
      </c>
      <c r="J27" s="12">
        <f t="shared" si="1"/>
        <v>2561</v>
      </c>
      <c r="K27" s="21">
        <v>2561</v>
      </c>
      <c r="L27" s="22">
        <v>27.6</v>
      </c>
      <c r="M27" s="23" t="s">
        <v>137</v>
      </c>
      <c r="N27" s="23" t="s">
        <v>138</v>
      </c>
      <c r="O27" s="23" t="s">
        <v>139</v>
      </c>
      <c r="P27" s="23" t="s">
        <v>140</v>
      </c>
      <c r="Q27" s="23" t="s">
        <v>136</v>
      </c>
      <c r="R27" s="23" t="s">
        <v>140</v>
      </c>
      <c r="S27" s="26">
        <v>27.6</v>
      </c>
      <c r="T27" s="27"/>
    </row>
    <row r="28" ht="18" customHeight="1" spans="1:20">
      <c r="A28" s="11">
        <f>21-1</f>
        <v>20</v>
      </c>
      <c r="B28" s="8" t="s">
        <v>141</v>
      </c>
      <c r="C28" s="8" t="s">
        <v>142</v>
      </c>
      <c r="D28" s="12">
        <f t="shared" si="0"/>
        <v>18.4</v>
      </c>
      <c r="E28" s="12">
        <v>18.4</v>
      </c>
      <c r="F28" s="13"/>
      <c r="G28" s="13"/>
      <c r="H28" s="13"/>
      <c r="I28" s="20">
        <v>92.79</v>
      </c>
      <c r="J28" s="12">
        <f t="shared" si="1"/>
        <v>1707.34</v>
      </c>
      <c r="K28" s="21">
        <v>1707.34</v>
      </c>
      <c r="L28" s="22">
        <v>18.4</v>
      </c>
      <c r="M28" s="23" t="s">
        <v>143</v>
      </c>
      <c r="N28" s="23" t="s">
        <v>144</v>
      </c>
      <c r="O28" s="23" t="s">
        <v>145</v>
      </c>
      <c r="P28" s="23" t="s">
        <v>146</v>
      </c>
      <c r="Q28" s="23" t="s">
        <v>142</v>
      </c>
      <c r="R28" s="23" t="s">
        <v>146</v>
      </c>
      <c r="S28" s="26">
        <v>18.4</v>
      </c>
      <c r="T28" s="27"/>
    </row>
    <row r="29" ht="18" customHeight="1" spans="1:20">
      <c r="A29" s="11">
        <f>22-1</f>
        <v>21</v>
      </c>
      <c r="B29" s="8" t="s">
        <v>147</v>
      </c>
      <c r="C29" s="8" t="s">
        <v>148</v>
      </c>
      <c r="D29" s="12">
        <f t="shared" si="0"/>
        <v>13.8</v>
      </c>
      <c r="E29" s="12">
        <v>13.8</v>
      </c>
      <c r="F29" s="13"/>
      <c r="G29" s="13"/>
      <c r="H29" s="13"/>
      <c r="I29" s="20">
        <v>92.79</v>
      </c>
      <c r="J29" s="12">
        <f t="shared" si="1"/>
        <v>1280.5</v>
      </c>
      <c r="K29" s="21">
        <v>1280.5</v>
      </c>
      <c r="L29" s="22">
        <v>13.8</v>
      </c>
      <c r="M29" s="23" t="s">
        <v>149</v>
      </c>
      <c r="N29" s="23" t="s">
        <v>150</v>
      </c>
      <c r="O29" s="23" t="s">
        <v>151</v>
      </c>
      <c r="P29" s="23" t="s">
        <v>152</v>
      </c>
      <c r="Q29" s="23" t="s">
        <v>148</v>
      </c>
      <c r="R29" s="23" t="s">
        <v>152</v>
      </c>
      <c r="S29" s="26">
        <v>13.8</v>
      </c>
      <c r="T29" s="27"/>
    </row>
    <row r="30" ht="18" customHeight="1" spans="1:20">
      <c r="A30" s="11">
        <f>23-1</f>
        <v>22</v>
      </c>
      <c r="B30" s="8" t="s">
        <v>153</v>
      </c>
      <c r="C30" s="8" t="s">
        <v>154</v>
      </c>
      <c r="D30" s="12">
        <f t="shared" si="0"/>
        <v>23</v>
      </c>
      <c r="E30" s="12">
        <v>23</v>
      </c>
      <c r="F30" s="13"/>
      <c r="G30" s="13"/>
      <c r="H30" s="13"/>
      <c r="I30" s="20">
        <v>92.79</v>
      </c>
      <c r="J30" s="12">
        <f t="shared" si="1"/>
        <v>2134.17</v>
      </c>
      <c r="K30" s="21">
        <v>2134.17</v>
      </c>
      <c r="L30" s="22">
        <v>23</v>
      </c>
      <c r="M30" s="23" t="s">
        <v>155</v>
      </c>
      <c r="N30" s="23" t="s">
        <v>156</v>
      </c>
      <c r="O30" s="23" t="s">
        <v>157</v>
      </c>
      <c r="P30" s="23" t="s">
        <v>158</v>
      </c>
      <c r="Q30" s="23" t="s">
        <v>154</v>
      </c>
      <c r="R30" s="23" t="s">
        <v>158</v>
      </c>
      <c r="S30" s="26">
        <v>23</v>
      </c>
      <c r="T30" s="27"/>
    </row>
    <row r="31" ht="18" customHeight="1" spans="1:20">
      <c r="A31" s="11">
        <f>24-1</f>
        <v>23</v>
      </c>
      <c r="B31" s="8" t="s">
        <v>159</v>
      </c>
      <c r="C31" s="8" t="s">
        <v>160</v>
      </c>
      <c r="D31" s="12">
        <f t="shared" si="0"/>
        <v>13.8</v>
      </c>
      <c r="E31" s="12">
        <v>13.8</v>
      </c>
      <c r="F31" s="13"/>
      <c r="G31" s="13"/>
      <c r="H31" s="13"/>
      <c r="I31" s="20">
        <v>92.79</v>
      </c>
      <c r="J31" s="12">
        <f t="shared" si="1"/>
        <v>1280.5</v>
      </c>
      <c r="K31" s="21">
        <v>1280.5</v>
      </c>
      <c r="L31" s="22">
        <v>13.8</v>
      </c>
      <c r="M31" s="23" t="s">
        <v>161</v>
      </c>
      <c r="N31" s="23" t="s">
        <v>162</v>
      </c>
      <c r="O31" s="23" t="s">
        <v>163</v>
      </c>
      <c r="P31" s="23" t="s">
        <v>164</v>
      </c>
      <c r="Q31" s="23" t="s">
        <v>160</v>
      </c>
      <c r="R31" s="23" t="s">
        <v>164</v>
      </c>
      <c r="S31" s="26">
        <v>13.8</v>
      </c>
      <c r="T31" s="27"/>
    </row>
    <row r="32" ht="18" customHeight="1" spans="1:20">
      <c r="A32" s="11">
        <f>25-1</f>
        <v>24</v>
      </c>
      <c r="B32" s="8" t="s">
        <v>165</v>
      </c>
      <c r="C32" s="8" t="s">
        <v>166</v>
      </c>
      <c r="D32" s="12">
        <f t="shared" si="0"/>
        <v>9.2</v>
      </c>
      <c r="E32" s="12">
        <v>9.2</v>
      </c>
      <c r="F32" s="13"/>
      <c r="G32" s="13"/>
      <c r="H32" s="13"/>
      <c r="I32" s="20">
        <v>92.79</v>
      </c>
      <c r="J32" s="12">
        <f t="shared" si="1"/>
        <v>853.67</v>
      </c>
      <c r="K32" s="21">
        <v>853.67</v>
      </c>
      <c r="L32" s="22">
        <v>9.2</v>
      </c>
      <c r="M32" s="23" t="s">
        <v>167</v>
      </c>
      <c r="N32" s="23" t="s">
        <v>168</v>
      </c>
      <c r="O32" s="23" t="s">
        <v>169</v>
      </c>
      <c r="P32" s="23" t="s">
        <v>170</v>
      </c>
      <c r="Q32" s="23" t="s">
        <v>166</v>
      </c>
      <c r="R32" s="23" t="s">
        <v>170</v>
      </c>
      <c r="S32" s="26">
        <v>9.2</v>
      </c>
      <c r="T32" s="27"/>
    </row>
    <row r="33" ht="18" customHeight="1" spans="1:20">
      <c r="A33" s="11">
        <f>26-1</f>
        <v>25</v>
      </c>
      <c r="B33" s="8" t="s">
        <v>171</v>
      </c>
      <c r="C33" s="8" t="s">
        <v>172</v>
      </c>
      <c r="D33" s="12">
        <f t="shared" si="0"/>
        <v>23</v>
      </c>
      <c r="E33" s="12">
        <v>23</v>
      </c>
      <c r="F33" s="13"/>
      <c r="G33" s="13"/>
      <c r="H33" s="13"/>
      <c r="I33" s="20">
        <v>92.79</v>
      </c>
      <c r="J33" s="12">
        <f t="shared" si="1"/>
        <v>2134.17</v>
      </c>
      <c r="K33" s="21">
        <v>2134.17</v>
      </c>
      <c r="L33" s="22">
        <v>23</v>
      </c>
      <c r="M33" s="23" t="s">
        <v>173</v>
      </c>
      <c r="N33" s="23" t="s">
        <v>174</v>
      </c>
      <c r="O33" s="23" t="s">
        <v>175</v>
      </c>
      <c r="P33" s="23" t="s">
        <v>176</v>
      </c>
      <c r="Q33" s="23" t="s">
        <v>172</v>
      </c>
      <c r="R33" s="23" t="s">
        <v>176</v>
      </c>
      <c r="S33" s="26">
        <v>23</v>
      </c>
      <c r="T33" s="27"/>
    </row>
    <row r="34" ht="18" customHeight="1" spans="1:20">
      <c r="A34" s="11">
        <f>27-1</f>
        <v>26</v>
      </c>
      <c r="B34" s="8" t="s">
        <v>177</v>
      </c>
      <c r="C34" s="8" t="s">
        <v>178</v>
      </c>
      <c r="D34" s="12">
        <f t="shared" si="0"/>
        <v>13.8</v>
      </c>
      <c r="E34" s="12">
        <v>13.8</v>
      </c>
      <c r="F34" s="13"/>
      <c r="G34" s="13"/>
      <c r="H34" s="13"/>
      <c r="I34" s="20">
        <v>92.79</v>
      </c>
      <c r="J34" s="12">
        <f t="shared" si="1"/>
        <v>1280.5</v>
      </c>
      <c r="K34" s="21">
        <v>1280.5</v>
      </c>
      <c r="L34" s="22">
        <v>13.8</v>
      </c>
      <c r="M34" s="23" t="s">
        <v>179</v>
      </c>
      <c r="N34" s="23" t="s">
        <v>180</v>
      </c>
      <c r="O34" s="23" t="s">
        <v>181</v>
      </c>
      <c r="P34" s="23" t="s">
        <v>182</v>
      </c>
      <c r="Q34" s="23" t="s">
        <v>178</v>
      </c>
      <c r="R34" s="23" t="s">
        <v>182</v>
      </c>
      <c r="S34" s="26">
        <v>13.8</v>
      </c>
      <c r="T34" s="27"/>
    </row>
    <row r="35" ht="18" customHeight="1" spans="1:20">
      <c r="A35" s="11">
        <f>28-1</f>
        <v>27</v>
      </c>
      <c r="B35" s="8" t="s">
        <v>183</v>
      </c>
      <c r="C35" s="8" t="s">
        <v>184</v>
      </c>
      <c r="D35" s="12">
        <f t="shared" si="0"/>
        <v>18.4</v>
      </c>
      <c r="E35" s="12">
        <v>18.4</v>
      </c>
      <c r="F35" s="13"/>
      <c r="G35" s="13"/>
      <c r="H35" s="13"/>
      <c r="I35" s="20">
        <v>92.79</v>
      </c>
      <c r="J35" s="12">
        <f t="shared" si="1"/>
        <v>1707.34</v>
      </c>
      <c r="K35" s="21">
        <v>1707.34</v>
      </c>
      <c r="L35" s="22">
        <v>18.4</v>
      </c>
      <c r="M35" s="23" t="s">
        <v>185</v>
      </c>
      <c r="N35" s="23" t="s">
        <v>186</v>
      </c>
      <c r="O35" s="23" t="s">
        <v>187</v>
      </c>
      <c r="P35" s="23" t="s">
        <v>188</v>
      </c>
      <c r="Q35" s="23" t="s">
        <v>184</v>
      </c>
      <c r="R35" s="23" t="s">
        <v>188</v>
      </c>
      <c r="S35" s="26">
        <v>18.4</v>
      </c>
      <c r="T35" s="27"/>
    </row>
    <row r="36" ht="18" customHeight="1" spans="1:20">
      <c r="A36" s="11">
        <f>29-1</f>
        <v>28</v>
      </c>
      <c r="B36" s="8" t="s">
        <v>189</v>
      </c>
      <c r="C36" s="8" t="s">
        <v>190</v>
      </c>
      <c r="D36" s="12">
        <f t="shared" si="0"/>
        <v>23</v>
      </c>
      <c r="E36" s="12">
        <v>23</v>
      </c>
      <c r="F36" s="13"/>
      <c r="G36" s="13"/>
      <c r="H36" s="13"/>
      <c r="I36" s="20">
        <v>92.79</v>
      </c>
      <c r="J36" s="12">
        <f t="shared" si="1"/>
        <v>2134.17</v>
      </c>
      <c r="K36" s="21">
        <v>2134.17</v>
      </c>
      <c r="L36" s="22">
        <v>23</v>
      </c>
      <c r="M36" s="23" t="s">
        <v>191</v>
      </c>
      <c r="N36" s="23" t="s">
        <v>192</v>
      </c>
      <c r="O36" s="23" t="s">
        <v>193</v>
      </c>
      <c r="P36" s="23" t="s">
        <v>194</v>
      </c>
      <c r="Q36" s="23" t="s">
        <v>190</v>
      </c>
      <c r="R36" s="23" t="s">
        <v>194</v>
      </c>
      <c r="S36" s="26">
        <v>23</v>
      </c>
      <c r="T36" s="27"/>
    </row>
    <row r="37" ht="18" customHeight="1" spans="1:20">
      <c r="A37" s="11">
        <f>30-1</f>
        <v>29</v>
      </c>
      <c r="B37" s="8" t="s">
        <v>195</v>
      </c>
      <c r="C37" s="8" t="s">
        <v>196</v>
      </c>
      <c r="D37" s="12">
        <f t="shared" si="0"/>
        <v>13.8</v>
      </c>
      <c r="E37" s="12">
        <v>13.8</v>
      </c>
      <c r="F37" s="13"/>
      <c r="G37" s="13"/>
      <c r="H37" s="13"/>
      <c r="I37" s="20">
        <v>92.79</v>
      </c>
      <c r="J37" s="12">
        <f t="shared" si="1"/>
        <v>1280.5</v>
      </c>
      <c r="K37" s="21">
        <v>1280.5</v>
      </c>
      <c r="L37" s="22">
        <v>13.8</v>
      </c>
      <c r="M37" s="23" t="s">
        <v>197</v>
      </c>
      <c r="N37" s="23" t="s">
        <v>198</v>
      </c>
      <c r="O37" s="23" t="s">
        <v>199</v>
      </c>
      <c r="P37" s="23" t="s">
        <v>200</v>
      </c>
      <c r="Q37" s="23" t="s">
        <v>196</v>
      </c>
      <c r="R37" s="23" t="s">
        <v>200</v>
      </c>
      <c r="S37" s="26">
        <v>13.8</v>
      </c>
      <c r="T37" s="27"/>
    </row>
    <row r="38" ht="18" customHeight="1" spans="1:20">
      <c r="A38" s="11">
        <f>31-1</f>
        <v>30</v>
      </c>
      <c r="B38" s="8" t="s">
        <v>201</v>
      </c>
      <c r="C38" s="8" t="s">
        <v>202</v>
      </c>
      <c r="D38" s="12">
        <f t="shared" si="0"/>
        <v>27.6</v>
      </c>
      <c r="E38" s="12">
        <v>27.6</v>
      </c>
      <c r="F38" s="13"/>
      <c r="G38" s="13"/>
      <c r="H38" s="13"/>
      <c r="I38" s="20">
        <v>92.79</v>
      </c>
      <c r="J38" s="12">
        <f t="shared" si="1"/>
        <v>2561</v>
      </c>
      <c r="K38" s="21">
        <v>2561</v>
      </c>
      <c r="L38" s="22">
        <v>27.6</v>
      </c>
      <c r="M38" s="23" t="s">
        <v>203</v>
      </c>
      <c r="N38" s="23" t="s">
        <v>204</v>
      </c>
      <c r="O38" s="23" t="s">
        <v>205</v>
      </c>
      <c r="P38" s="23" t="s">
        <v>206</v>
      </c>
      <c r="Q38" s="23" t="s">
        <v>202</v>
      </c>
      <c r="R38" s="23" t="s">
        <v>206</v>
      </c>
      <c r="S38" s="26">
        <v>27.6</v>
      </c>
      <c r="T38" s="27"/>
    </row>
    <row r="39" ht="18" customHeight="1" spans="1:20">
      <c r="A39" s="11">
        <f>32-1</f>
        <v>31</v>
      </c>
      <c r="B39" s="8" t="s">
        <v>207</v>
      </c>
      <c r="C39" s="8" t="s">
        <v>208</v>
      </c>
      <c r="D39" s="12">
        <f t="shared" si="0"/>
        <v>13.8</v>
      </c>
      <c r="E39" s="12">
        <v>13.8</v>
      </c>
      <c r="F39" s="13"/>
      <c r="G39" s="13"/>
      <c r="H39" s="13"/>
      <c r="I39" s="20">
        <v>92.79</v>
      </c>
      <c r="J39" s="12">
        <f t="shared" si="1"/>
        <v>1280.5</v>
      </c>
      <c r="K39" s="21">
        <v>1280.5</v>
      </c>
      <c r="L39" s="22">
        <v>13.8</v>
      </c>
      <c r="M39" s="23" t="s">
        <v>209</v>
      </c>
      <c r="N39" s="23" t="s">
        <v>210</v>
      </c>
      <c r="O39" s="23" t="s">
        <v>211</v>
      </c>
      <c r="P39" s="23" t="s">
        <v>212</v>
      </c>
      <c r="Q39" s="23" t="s">
        <v>208</v>
      </c>
      <c r="R39" s="23" t="s">
        <v>212</v>
      </c>
      <c r="S39" s="26">
        <v>13.8</v>
      </c>
      <c r="T39" s="27"/>
    </row>
    <row r="40" ht="18" customHeight="1" spans="1:20">
      <c r="A40" s="11">
        <f>33-1</f>
        <v>32</v>
      </c>
      <c r="B40" s="8" t="s">
        <v>213</v>
      </c>
      <c r="C40" s="8" t="s">
        <v>214</v>
      </c>
      <c r="D40" s="12">
        <f t="shared" si="0"/>
        <v>18.4</v>
      </c>
      <c r="E40" s="12">
        <v>18.4</v>
      </c>
      <c r="F40" s="13"/>
      <c r="G40" s="13"/>
      <c r="H40" s="13"/>
      <c r="I40" s="20">
        <v>92.79</v>
      </c>
      <c r="J40" s="12">
        <f t="shared" si="1"/>
        <v>1707.34</v>
      </c>
      <c r="K40" s="21">
        <v>1707.34</v>
      </c>
      <c r="L40" s="22">
        <v>18.4</v>
      </c>
      <c r="M40" s="23" t="s">
        <v>215</v>
      </c>
      <c r="N40" s="23" t="s">
        <v>216</v>
      </c>
      <c r="O40" s="23" t="s">
        <v>217</v>
      </c>
      <c r="P40" s="23" t="s">
        <v>218</v>
      </c>
      <c r="Q40" s="23" t="s">
        <v>214</v>
      </c>
      <c r="R40" s="23" t="s">
        <v>218</v>
      </c>
      <c r="S40" s="26">
        <v>18.4</v>
      </c>
      <c r="T40" s="27"/>
    </row>
    <row r="41" ht="18" customHeight="1" spans="1:20">
      <c r="A41" s="11">
        <f>34-1</f>
        <v>33</v>
      </c>
      <c r="B41" s="8" t="s">
        <v>219</v>
      </c>
      <c r="C41" s="8" t="s">
        <v>220</v>
      </c>
      <c r="D41" s="12">
        <f t="shared" si="0"/>
        <v>13.8</v>
      </c>
      <c r="E41" s="12">
        <v>13.8</v>
      </c>
      <c r="F41" s="13"/>
      <c r="G41" s="13"/>
      <c r="H41" s="13"/>
      <c r="I41" s="20">
        <v>92.79</v>
      </c>
      <c r="J41" s="12">
        <f t="shared" si="1"/>
        <v>1280.5</v>
      </c>
      <c r="K41" s="21">
        <v>1280.5</v>
      </c>
      <c r="L41" s="22">
        <v>13.8</v>
      </c>
      <c r="M41" s="23" t="s">
        <v>221</v>
      </c>
      <c r="N41" s="23" t="s">
        <v>222</v>
      </c>
      <c r="O41" s="23" t="s">
        <v>223</v>
      </c>
      <c r="P41" s="23" t="s">
        <v>224</v>
      </c>
      <c r="Q41" s="23" t="s">
        <v>220</v>
      </c>
      <c r="R41" s="23" t="s">
        <v>224</v>
      </c>
      <c r="S41" s="26">
        <v>13.8</v>
      </c>
      <c r="T41" s="27"/>
    </row>
    <row r="42" ht="18" customHeight="1" spans="1:20">
      <c r="A42" s="11">
        <f>35-1</f>
        <v>34</v>
      </c>
      <c r="B42" s="8" t="s">
        <v>225</v>
      </c>
      <c r="C42" s="8" t="s">
        <v>226</v>
      </c>
      <c r="D42" s="12">
        <f t="shared" si="0"/>
        <v>13.4</v>
      </c>
      <c r="E42" s="12">
        <v>13.4</v>
      </c>
      <c r="F42" s="13"/>
      <c r="G42" s="13"/>
      <c r="H42" s="13"/>
      <c r="I42" s="20">
        <v>92.79</v>
      </c>
      <c r="J42" s="12">
        <f t="shared" si="1"/>
        <v>1243.39</v>
      </c>
      <c r="K42" s="21">
        <v>1243.39</v>
      </c>
      <c r="L42" s="22">
        <v>13.4</v>
      </c>
      <c r="M42" s="23" t="s">
        <v>227</v>
      </c>
      <c r="N42" s="23" t="s">
        <v>228</v>
      </c>
      <c r="O42" s="23" t="s">
        <v>229</v>
      </c>
      <c r="P42" s="23" t="s">
        <v>230</v>
      </c>
      <c r="Q42" s="23" t="s">
        <v>226</v>
      </c>
      <c r="R42" s="23" t="s">
        <v>230</v>
      </c>
      <c r="S42" s="26">
        <v>13.4</v>
      </c>
      <c r="T42" s="27"/>
    </row>
    <row r="43" ht="18" customHeight="1" spans="1:20">
      <c r="A43" s="11">
        <f>36-1</f>
        <v>35</v>
      </c>
      <c r="B43" s="8" t="s">
        <v>231</v>
      </c>
      <c r="C43" s="8" t="s">
        <v>232</v>
      </c>
      <c r="D43" s="12">
        <f t="shared" si="0"/>
        <v>13.8</v>
      </c>
      <c r="E43" s="12">
        <v>13.8</v>
      </c>
      <c r="F43" s="13"/>
      <c r="G43" s="13"/>
      <c r="H43" s="13"/>
      <c r="I43" s="20">
        <v>92.79</v>
      </c>
      <c r="J43" s="12">
        <f t="shared" si="1"/>
        <v>1280.5</v>
      </c>
      <c r="K43" s="21">
        <v>1280.5</v>
      </c>
      <c r="L43" s="22">
        <v>13.8</v>
      </c>
      <c r="M43" s="23" t="s">
        <v>233</v>
      </c>
      <c r="N43" s="23" t="s">
        <v>234</v>
      </c>
      <c r="O43" s="23" t="s">
        <v>235</v>
      </c>
      <c r="P43" s="23" t="s">
        <v>236</v>
      </c>
      <c r="Q43" s="23" t="s">
        <v>232</v>
      </c>
      <c r="R43" s="23" t="s">
        <v>236</v>
      </c>
      <c r="S43" s="26">
        <v>13.8</v>
      </c>
      <c r="T43" s="27"/>
    </row>
    <row r="44" ht="18" customHeight="1" spans="1:20">
      <c r="A44" s="11">
        <f>37-1</f>
        <v>36</v>
      </c>
      <c r="B44" s="8" t="s">
        <v>237</v>
      </c>
      <c r="C44" s="8" t="s">
        <v>238</v>
      </c>
      <c r="D44" s="12">
        <f t="shared" si="0"/>
        <v>9.2</v>
      </c>
      <c r="E44" s="12">
        <v>9.2</v>
      </c>
      <c r="F44" s="13"/>
      <c r="G44" s="13"/>
      <c r="H44" s="13"/>
      <c r="I44" s="20">
        <v>92.79</v>
      </c>
      <c r="J44" s="12">
        <f t="shared" si="1"/>
        <v>853.67</v>
      </c>
      <c r="K44" s="21">
        <v>853.67</v>
      </c>
      <c r="L44" s="22">
        <v>9.2</v>
      </c>
      <c r="M44" s="23" t="s">
        <v>239</v>
      </c>
      <c r="N44" s="23" t="s">
        <v>240</v>
      </c>
      <c r="O44" s="23" t="s">
        <v>241</v>
      </c>
      <c r="P44" s="23" t="s">
        <v>242</v>
      </c>
      <c r="Q44" s="23" t="s">
        <v>238</v>
      </c>
      <c r="R44" s="23" t="s">
        <v>242</v>
      </c>
      <c r="S44" s="26">
        <v>9.2</v>
      </c>
      <c r="T44" s="27"/>
    </row>
    <row r="45" ht="18" customHeight="1" spans="1:20">
      <c r="A45" s="11">
        <f>38-1</f>
        <v>37</v>
      </c>
      <c r="B45" s="8" t="s">
        <v>243</v>
      </c>
      <c r="C45" s="8" t="s">
        <v>244</v>
      </c>
      <c r="D45" s="12">
        <f t="shared" si="0"/>
        <v>23</v>
      </c>
      <c r="E45" s="12">
        <v>23</v>
      </c>
      <c r="F45" s="13"/>
      <c r="G45" s="13"/>
      <c r="H45" s="13"/>
      <c r="I45" s="20">
        <v>92.79</v>
      </c>
      <c r="J45" s="12">
        <f t="shared" si="1"/>
        <v>2134.17</v>
      </c>
      <c r="K45" s="21">
        <v>2134.17</v>
      </c>
      <c r="L45" s="22">
        <v>23</v>
      </c>
      <c r="M45" s="23" t="s">
        <v>245</v>
      </c>
      <c r="N45" s="23" t="s">
        <v>246</v>
      </c>
      <c r="O45" s="23" t="s">
        <v>247</v>
      </c>
      <c r="P45" s="23" t="s">
        <v>248</v>
      </c>
      <c r="Q45" s="23" t="s">
        <v>244</v>
      </c>
      <c r="R45" s="23" t="s">
        <v>248</v>
      </c>
      <c r="S45" s="26">
        <v>23</v>
      </c>
      <c r="T45" s="27"/>
    </row>
    <row r="46" ht="18" customHeight="1" spans="1:20">
      <c r="A46" s="11">
        <f>39-1</f>
        <v>38</v>
      </c>
      <c r="B46" s="8" t="s">
        <v>249</v>
      </c>
      <c r="C46" s="8" t="s">
        <v>250</v>
      </c>
      <c r="D46" s="12">
        <f t="shared" si="0"/>
        <v>4.6</v>
      </c>
      <c r="E46" s="12">
        <v>4.6</v>
      </c>
      <c r="F46" s="13"/>
      <c r="G46" s="13"/>
      <c r="H46" s="13"/>
      <c r="I46" s="20">
        <v>92.79</v>
      </c>
      <c r="J46" s="12">
        <f t="shared" si="1"/>
        <v>426.83</v>
      </c>
      <c r="K46" s="21">
        <v>426.83</v>
      </c>
      <c r="L46" s="22">
        <v>4.6</v>
      </c>
      <c r="M46" s="23" t="s">
        <v>251</v>
      </c>
      <c r="N46" s="23" t="s">
        <v>252</v>
      </c>
      <c r="O46" s="23" t="s">
        <v>253</v>
      </c>
      <c r="P46" s="23" t="s">
        <v>254</v>
      </c>
      <c r="Q46" s="23" t="s">
        <v>250</v>
      </c>
      <c r="R46" s="23" t="s">
        <v>254</v>
      </c>
      <c r="S46" s="26">
        <v>4.6</v>
      </c>
      <c r="T46" s="27"/>
    </row>
    <row r="47" ht="18" customHeight="1" spans="1:20">
      <c r="A47" s="11">
        <f>40-1</f>
        <v>39</v>
      </c>
      <c r="B47" s="8" t="s">
        <v>255</v>
      </c>
      <c r="C47" s="8" t="s">
        <v>256</v>
      </c>
      <c r="D47" s="12">
        <f t="shared" si="0"/>
        <v>23</v>
      </c>
      <c r="E47" s="12">
        <v>23</v>
      </c>
      <c r="F47" s="13"/>
      <c r="G47" s="13"/>
      <c r="H47" s="13"/>
      <c r="I47" s="20">
        <v>92.79</v>
      </c>
      <c r="J47" s="12">
        <f t="shared" si="1"/>
        <v>2134.17</v>
      </c>
      <c r="K47" s="21">
        <v>2134.17</v>
      </c>
      <c r="L47" s="22">
        <v>23</v>
      </c>
      <c r="M47" s="23" t="s">
        <v>257</v>
      </c>
      <c r="N47" s="23" t="s">
        <v>258</v>
      </c>
      <c r="O47" s="23" t="s">
        <v>259</v>
      </c>
      <c r="P47" s="23" t="s">
        <v>260</v>
      </c>
      <c r="Q47" s="23" t="s">
        <v>256</v>
      </c>
      <c r="R47" s="23" t="s">
        <v>260</v>
      </c>
      <c r="S47" s="26">
        <v>23</v>
      </c>
      <c r="T47" s="27"/>
    </row>
    <row r="48" ht="18" customHeight="1" spans="1:20">
      <c r="A48" s="11">
        <f>41-1</f>
        <v>40</v>
      </c>
      <c r="B48" s="8" t="s">
        <v>261</v>
      </c>
      <c r="C48" s="8" t="s">
        <v>262</v>
      </c>
      <c r="D48" s="12">
        <f t="shared" si="0"/>
        <v>9.2</v>
      </c>
      <c r="E48" s="12">
        <v>9.2</v>
      </c>
      <c r="F48" s="13"/>
      <c r="G48" s="13"/>
      <c r="H48" s="13"/>
      <c r="I48" s="20">
        <v>92.79</v>
      </c>
      <c r="J48" s="12">
        <f t="shared" si="1"/>
        <v>853.67</v>
      </c>
      <c r="K48" s="21">
        <v>853.67</v>
      </c>
      <c r="L48" s="22">
        <v>9.2</v>
      </c>
      <c r="M48" s="23" t="s">
        <v>263</v>
      </c>
      <c r="N48" s="23" t="s">
        <v>264</v>
      </c>
      <c r="O48" s="23" t="s">
        <v>265</v>
      </c>
      <c r="P48" s="23" t="s">
        <v>266</v>
      </c>
      <c r="Q48" s="23" t="s">
        <v>262</v>
      </c>
      <c r="R48" s="23" t="s">
        <v>266</v>
      </c>
      <c r="S48" s="26">
        <v>9.2</v>
      </c>
      <c r="T48" s="27"/>
    </row>
    <row r="49" ht="18" customHeight="1" spans="1:20">
      <c r="A49" s="11">
        <f>42-1</f>
        <v>41</v>
      </c>
      <c r="B49" s="8" t="s">
        <v>267</v>
      </c>
      <c r="C49" s="8" t="s">
        <v>268</v>
      </c>
      <c r="D49" s="12">
        <f t="shared" si="0"/>
        <v>18.4</v>
      </c>
      <c r="E49" s="12">
        <v>18.4</v>
      </c>
      <c r="F49" s="13"/>
      <c r="G49" s="13"/>
      <c r="H49" s="13"/>
      <c r="I49" s="20">
        <v>92.79</v>
      </c>
      <c r="J49" s="12">
        <f t="shared" si="1"/>
        <v>1707.34</v>
      </c>
      <c r="K49" s="21">
        <v>1707.34</v>
      </c>
      <c r="L49" s="22">
        <v>18.4</v>
      </c>
      <c r="M49" s="23" t="s">
        <v>269</v>
      </c>
      <c r="N49" s="23" t="s">
        <v>270</v>
      </c>
      <c r="O49" s="23" t="s">
        <v>271</v>
      </c>
      <c r="P49" s="23" t="s">
        <v>272</v>
      </c>
      <c r="Q49" s="23" t="s">
        <v>268</v>
      </c>
      <c r="R49" s="23" t="s">
        <v>272</v>
      </c>
      <c r="S49" s="26">
        <v>18.4</v>
      </c>
      <c r="T49" s="27"/>
    </row>
    <row r="50" ht="18" customHeight="1" spans="1:20">
      <c r="A50" s="11">
        <f>43-1</f>
        <v>42</v>
      </c>
      <c r="B50" s="8" t="s">
        <v>273</v>
      </c>
      <c r="C50" s="8" t="s">
        <v>274</v>
      </c>
      <c r="D50" s="12">
        <f t="shared" si="0"/>
        <v>18.4</v>
      </c>
      <c r="E50" s="12">
        <v>18.4</v>
      </c>
      <c r="F50" s="13"/>
      <c r="G50" s="13"/>
      <c r="H50" s="13"/>
      <c r="I50" s="20">
        <v>92.79</v>
      </c>
      <c r="J50" s="12">
        <f t="shared" si="1"/>
        <v>1707.34</v>
      </c>
      <c r="K50" s="21">
        <v>1707.34</v>
      </c>
      <c r="L50" s="22">
        <v>18.4</v>
      </c>
      <c r="M50" s="23" t="s">
        <v>275</v>
      </c>
      <c r="N50" s="23" t="s">
        <v>276</v>
      </c>
      <c r="O50" s="23" t="s">
        <v>277</v>
      </c>
      <c r="P50" s="23" t="s">
        <v>278</v>
      </c>
      <c r="Q50" s="23" t="s">
        <v>274</v>
      </c>
      <c r="R50" s="23" t="s">
        <v>278</v>
      </c>
      <c r="S50" s="26">
        <v>18.4</v>
      </c>
      <c r="T50" s="27"/>
    </row>
    <row r="51" ht="18" customHeight="1" spans="1:20">
      <c r="A51" s="11">
        <f>44-1</f>
        <v>43</v>
      </c>
      <c r="B51" s="8" t="s">
        <v>279</v>
      </c>
      <c r="C51" s="8" t="s">
        <v>280</v>
      </c>
      <c r="D51" s="12">
        <f t="shared" si="0"/>
        <v>13.8</v>
      </c>
      <c r="E51" s="12">
        <v>13.8</v>
      </c>
      <c r="F51" s="13"/>
      <c r="G51" s="13"/>
      <c r="H51" s="13"/>
      <c r="I51" s="20">
        <v>92.79</v>
      </c>
      <c r="J51" s="12">
        <f t="shared" si="1"/>
        <v>1280.5</v>
      </c>
      <c r="K51" s="21">
        <v>1280.5</v>
      </c>
      <c r="L51" s="22">
        <v>13.8</v>
      </c>
      <c r="M51" s="23" t="s">
        <v>281</v>
      </c>
      <c r="N51" s="23" t="s">
        <v>282</v>
      </c>
      <c r="O51" s="23" t="s">
        <v>283</v>
      </c>
      <c r="P51" s="23" t="s">
        <v>284</v>
      </c>
      <c r="Q51" s="23" t="s">
        <v>280</v>
      </c>
      <c r="R51" s="23" t="s">
        <v>284</v>
      </c>
      <c r="S51" s="26">
        <v>13.8</v>
      </c>
      <c r="T51" s="27"/>
    </row>
    <row r="52" ht="18" customHeight="1" spans="1:20">
      <c r="A52" s="11">
        <f>45-1</f>
        <v>44</v>
      </c>
      <c r="B52" s="8" t="s">
        <v>285</v>
      </c>
      <c r="C52" s="8" t="s">
        <v>286</v>
      </c>
      <c r="D52" s="12">
        <f t="shared" si="0"/>
        <v>18.4</v>
      </c>
      <c r="E52" s="12">
        <v>18.4</v>
      </c>
      <c r="F52" s="13"/>
      <c r="G52" s="13"/>
      <c r="H52" s="13"/>
      <c r="I52" s="20">
        <v>92.79</v>
      </c>
      <c r="J52" s="12">
        <f t="shared" si="1"/>
        <v>1707.34</v>
      </c>
      <c r="K52" s="21">
        <v>1707.34</v>
      </c>
      <c r="L52" s="22">
        <v>18.4</v>
      </c>
      <c r="M52" s="23" t="s">
        <v>287</v>
      </c>
      <c r="N52" s="23" t="s">
        <v>288</v>
      </c>
      <c r="O52" s="23" t="s">
        <v>289</v>
      </c>
      <c r="P52" s="23" t="s">
        <v>290</v>
      </c>
      <c r="Q52" s="23" t="s">
        <v>286</v>
      </c>
      <c r="R52" s="23" t="s">
        <v>290</v>
      </c>
      <c r="S52" s="26">
        <v>18.4</v>
      </c>
      <c r="T52" s="27"/>
    </row>
    <row r="53" ht="18" customHeight="1" spans="1:20">
      <c r="A53" s="11">
        <f>46-1</f>
        <v>45</v>
      </c>
      <c r="B53" s="8" t="s">
        <v>291</v>
      </c>
      <c r="C53" s="8" t="s">
        <v>292</v>
      </c>
      <c r="D53" s="12">
        <f t="shared" si="0"/>
        <v>18.4</v>
      </c>
      <c r="E53" s="12">
        <v>18.4</v>
      </c>
      <c r="F53" s="13"/>
      <c r="G53" s="13"/>
      <c r="H53" s="13"/>
      <c r="I53" s="20">
        <v>92.79</v>
      </c>
      <c r="J53" s="12">
        <f t="shared" si="1"/>
        <v>1707.34</v>
      </c>
      <c r="K53" s="21">
        <v>1707.34</v>
      </c>
      <c r="L53" s="22">
        <v>18.4</v>
      </c>
      <c r="M53" s="23" t="s">
        <v>293</v>
      </c>
      <c r="N53" s="23" t="s">
        <v>294</v>
      </c>
      <c r="O53" s="23" t="s">
        <v>295</v>
      </c>
      <c r="P53" s="23" t="s">
        <v>296</v>
      </c>
      <c r="Q53" s="23" t="s">
        <v>292</v>
      </c>
      <c r="R53" s="23" t="s">
        <v>296</v>
      </c>
      <c r="S53" s="26">
        <v>18.4</v>
      </c>
      <c r="T53" s="27"/>
    </row>
    <row r="54" ht="18" customHeight="1" spans="1:20">
      <c r="A54" s="11">
        <f>47-1</f>
        <v>46</v>
      </c>
      <c r="B54" s="8" t="s">
        <v>297</v>
      </c>
      <c r="C54" s="8" t="s">
        <v>298</v>
      </c>
      <c r="D54" s="12">
        <f t="shared" si="0"/>
        <v>18.4</v>
      </c>
      <c r="E54" s="12">
        <v>18.4</v>
      </c>
      <c r="F54" s="13"/>
      <c r="G54" s="13"/>
      <c r="H54" s="13"/>
      <c r="I54" s="20">
        <v>92.79</v>
      </c>
      <c r="J54" s="12">
        <f t="shared" si="1"/>
        <v>1707.34</v>
      </c>
      <c r="K54" s="21">
        <v>1707.34</v>
      </c>
      <c r="L54" s="22">
        <v>18.4</v>
      </c>
      <c r="M54" s="23" t="s">
        <v>299</v>
      </c>
      <c r="N54" s="23" t="s">
        <v>300</v>
      </c>
      <c r="O54" s="23" t="s">
        <v>301</v>
      </c>
      <c r="P54" s="23" t="s">
        <v>302</v>
      </c>
      <c r="Q54" s="23" t="s">
        <v>298</v>
      </c>
      <c r="R54" s="23" t="s">
        <v>302</v>
      </c>
      <c r="S54" s="26">
        <v>18.4</v>
      </c>
      <c r="T54" s="27"/>
    </row>
    <row r="55" ht="18" customHeight="1" spans="1:20">
      <c r="A55" s="11">
        <f>48-1</f>
        <v>47</v>
      </c>
      <c r="B55" s="8" t="s">
        <v>303</v>
      </c>
      <c r="C55" s="8" t="s">
        <v>304</v>
      </c>
      <c r="D55" s="12">
        <f t="shared" si="0"/>
        <v>18.4</v>
      </c>
      <c r="E55" s="12">
        <v>18.4</v>
      </c>
      <c r="F55" s="13"/>
      <c r="G55" s="13"/>
      <c r="H55" s="13"/>
      <c r="I55" s="20">
        <v>92.79</v>
      </c>
      <c r="J55" s="12">
        <f t="shared" si="1"/>
        <v>1707.34</v>
      </c>
      <c r="K55" s="21">
        <v>1707.34</v>
      </c>
      <c r="L55" s="22">
        <v>18.4</v>
      </c>
      <c r="M55" s="23" t="s">
        <v>305</v>
      </c>
      <c r="N55" s="23" t="s">
        <v>306</v>
      </c>
      <c r="O55" s="23" t="s">
        <v>307</v>
      </c>
      <c r="P55" s="23" t="s">
        <v>308</v>
      </c>
      <c r="Q55" s="23" t="s">
        <v>304</v>
      </c>
      <c r="R55" s="23" t="s">
        <v>308</v>
      </c>
      <c r="S55" s="26">
        <v>18.4</v>
      </c>
      <c r="T55" s="27"/>
    </row>
    <row r="56" ht="18" customHeight="1" spans="1:20">
      <c r="A56" s="11">
        <f>49-1</f>
        <v>48</v>
      </c>
      <c r="B56" s="8" t="s">
        <v>309</v>
      </c>
      <c r="C56" s="8" t="s">
        <v>310</v>
      </c>
      <c r="D56" s="12">
        <f t="shared" si="0"/>
        <v>23</v>
      </c>
      <c r="E56" s="12">
        <v>23</v>
      </c>
      <c r="F56" s="13"/>
      <c r="G56" s="13"/>
      <c r="H56" s="13"/>
      <c r="I56" s="20">
        <v>92.79</v>
      </c>
      <c r="J56" s="12">
        <f t="shared" si="1"/>
        <v>2134.17</v>
      </c>
      <c r="K56" s="21">
        <v>2134.17</v>
      </c>
      <c r="L56" s="22">
        <v>23</v>
      </c>
      <c r="M56" s="23" t="s">
        <v>311</v>
      </c>
      <c r="N56" s="23" t="s">
        <v>312</v>
      </c>
      <c r="O56" s="23" t="s">
        <v>313</v>
      </c>
      <c r="P56" s="23" t="s">
        <v>314</v>
      </c>
      <c r="Q56" s="23" t="s">
        <v>310</v>
      </c>
      <c r="R56" s="23" t="s">
        <v>314</v>
      </c>
      <c r="S56" s="26">
        <v>23</v>
      </c>
      <c r="T56" s="27"/>
    </row>
    <row r="57" ht="18" customHeight="1" spans="1:20">
      <c r="A57" s="11">
        <f>50-1</f>
        <v>49</v>
      </c>
      <c r="B57" s="8" t="s">
        <v>315</v>
      </c>
      <c r="C57" s="8" t="s">
        <v>316</v>
      </c>
      <c r="D57" s="12">
        <f t="shared" si="0"/>
        <v>18.4</v>
      </c>
      <c r="E57" s="12">
        <v>18.4</v>
      </c>
      <c r="F57" s="13"/>
      <c r="G57" s="13"/>
      <c r="H57" s="13"/>
      <c r="I57" s="20">
        <v>92.79</v>
      </c>
      <c r="J57" s="12">
        <f t="shared" si="1"/>
        <v>1707.34</v>
      </c>
      <c r="K57" s="21">
        <v>1707.34</v>
      </c>
      <c r="L57" s="22">
        <v>18.4</v>
      </c>
      <c r="M57" s="23" t="s">
        <v>317</v>
      </c>
      <c r="N57" s="23" t="s">
        <v>318</v>
      </c>
      <c r="O57" s="23" t="s">
        <v>319</v>
      </c>
      <c r="P57" s="23" t="s">
        <v>320</v>
      </c>
      <c r="Q57" s="23" t="s">
        <v>316</v>
      </c>
      <c r="R57" s="23" t="s">
        <v>320</v>
      </c>
      <c r="S57" s="26">
        <v>18.4</v>
      </c>
      <c r="T57" s="27"/>
    </row>
    <row r="58" ht="18" customHeight="1" spans="1:20">
      <c r="A58" s="11">
        <f>51-1</f>
        <v>50</v>
      </c>
      <c r="B58" s="8" t="s">
        <v>321</v>
      </c>
      <c r="C58" s="8" t="s">
        <v>322</v>
      </c>
      <c r="D58" s="12">
        <f t="shared" si="0"/>
        <v>23.1</v>
      </c>
      <c r="E58" s="12">
        <v>23.1</v>
      </c>
      <c r="F58" s="13"/>
      <c r="G58" s="13"/>
      <c r="H58" s="13"/>
      <c r="I58" s="20">
        <v>92.79</v>
      </c>
      <c r="J58" s="12">
        <f t="shared" si="1"/>
        <v>2143.45</v>
      </c>
      <c r="K58" s="21">
        <v>2143.45</v>
      </c>
      <c r="L58" s="22">
        <v>23.1</v>
      </c>
      <c r="M58" s="23" t="s">
        <v>323</v>
      </c>
      <c r="N58" s="23" t="s">
        <v>324</v>
      </c>
      <c r="O58" s="23" t="s">
        <v>325</v>
      </c>
      <c r="P58" s="23" t="s">
        <v>326</v>
      </c>
      <c r="Q58" s="23" t="s">
        <v>322</v>
      </c>
      <c r="R58" s="23" t="s">
        <v>326</v>
      </c>
      <c r="S58" s="26">
        <v>23.1</v>
      </c>
      <c r="T58" s="27"/>
    </row>
    <row r="59" ht="18" customHeight="1" spans="1:20">
      <c r="A59" s="11">
        <f>52-1</f>
        <v>51</v>
      </c>
      <c r="B59" s="8" t="s">
        <v>327</v>
      </c>
      <c r="C59" s="8" t="s">
        <v>328</v>
      </c>
      <c r="D59" s="12">
        <f t="shared" si="0"/>
        <v>9.2</v>
      </c>
      <c r="E59" s="12">
        <v>9.2</v>
      </c>
      <c r="F59" s="13"/>
      <c r="G59" s="13"/>
      <c r="H59" s="13"/>
      <c r="I59" s="20">
        <v>92.79</v>
      </c>
      <c r="J59" s="12">
        <f t="shared" si="1"/>
        <v>853.67</v>
      </c>
      <c r="K59" s="21">
        <v>853.67</v>
      </c>
      <c r="L59" s="22">
        <v>9.2</v>
      </c>
      <c r="M59" s="23" t="s">
        <v>329</v>
      </c>
      <c r="N59" s="23" t="s">
        <v>330</v>
      </c>
      <c r="O59" s="23" t="s">
        <v>331</v>
      </c>
      <c r="P59" s="23" t="s">
        <v>332</v>
      </c>
      <c r="Q59" s="23" t="s">
        <v>328</v>
      </c>
      <c r="R59" s="23" t="s">
        <v>332</v>
      </c>
      <c r="S59" s="26">
        <v>9.2</v>
      </c>
      <c r="T59" s="27"/>
    </row>
    <row r="60" ht="18" customHeight="1" spans="1:20">
      <c r="A60" s="11">
        <f>53-1</f>
        <v>52</v>
      </c>
      <c r="B60" s="8" t="s">
        <v>333</v>
      </c>
      <c r="C60" s="8" t="s">
        <v>334</v>
      </c>
      <c r="D60" s="12">
        <f t="shared" si="0"/>
        <v>32.2</v>
      </c>
      <c r="E60" s="12">
        <v>32.2</v>
      </c>
      <c r="F60" s="13"/>
      <c r="G60" s="13"/>
      <c r="H60" s="13"/>
      <c r="I60" s="20">
        <v>92.79</v>
      </c>
      <c r="J60" s="12">
        <f t="shared" si="1"/>
        <v>2987.84</v>
      </c>
      <c r="K60" s="21">
        <v>2987.84</v>
      </c>
      <c r="L60" s="22">
        <v>32.2</v>
      </c>
      <c r="M60" s="23" t="s">
        <v>335</v>
      </c>
      <c r="N60" s="23" t="s">
        <v>336</v>
      </c>
      <c r="O60" s="23" t="s">
        <v>337</v>
      </c>
      <c r="P60" s="23" t="s">
        <v>338</v>
      </c>
      <c r="Q60" s="23" t="s">
        <v>334</v>
      </c>
      <c r="R60" s="23" t="s">
        <v>338</v>
      </c>
      <c r="S60" s="26">
        <v>32.2</v>
      </c>
      <c r="T60" s="27"/>
    </row>
    <row r="61" ht="18" customHeight="1" spans="1:20">
      <c r="A61" s="11">
        <f>54-1</f>
        <v>53</v>
      </c>
      <c r="B61" s="8" t="s">
        <v>339</v>
      </c>
      <c r="C61" s="8" t="s">
        <v>340</v>
      </c>
      <c r="D61" s="12">
        <f t="shared" si="0"/>
        <v>18.4</v>
      </c>
      <c r="E61" s="12">
        <v>18.4</v>
      </c>
      <c r="F61" s="13"/>
      <c r="G61" s="13"/>
      <c r="H61" s="13"/>
      <c r="I61" s="20">
        <v>92.79</v>
      </c>
      <c r="J61" s="12">
        <f t="shared" si="1"/>
        <v>1707.34</v>
      </c>
      <c r="K61" s="21">
        <v>1707.34</v>
      </c>
      <c r="L61" s="22">
        <v>18.4</v>
      </c>
      <c r="M61" s="23" t="s">
        <v>341</v>
      </c>
      <c r="N61" s="23" t="s">
        <v>342</v>
      </c>
      <c r="O61" s="23" t="s">
        <v>343</v>
      </c>
      <c r="P61" s="23" t="s">
        <v>344</v>
      </c>
      <c r="Q61" s="23" t="s">
        <v>340</v>
      </c>
      <c r="R61" s="23" t="s">
        <v>344</v>
      </c>
      <c r="S61" s="26">
        <v>18.4</v>
      </c>
      <c r="T61" s="27"/>
    </row>
    <row r="62" ht="18" customHeight="1" spans="1:20">
      <c r="A62" s="11">
        <f>55-1</f>
        <v>54</v>
      </c>
      <c r="B62" s="8" t="s">
        <v>345</v>
      </c>
      <c r="C62" s="8" t="s">
        <v>346</v>
      </c>
      <c r="D62" s="12">
        <f t="shared" si="0"/>
        <v>18.4</v>
      </c>
      <c r="E62" s="12">
        <v>18.4</v>
      </c>
      <c r="F62" s="13"/>
      <c r="G62" s="13"/>
      <c r="H62" s="13"/>
      <c r="I62" s="20">
        <v>92.79</v>
      </c>
      <c r="J62" s="12">
        <f t="shared" si="1"/>
        <v>1707.34</v>
      </c>
      <c r="K62" s="21">
        <v>1707.34</v>
      </c>
      <c r="L62" s="22">
        <v>18.4</v>
      </c>
      <c r="M62" s="23" t="s">
        <v>347</v>
      </c>
      <c r="N62" s="23" t="s">
        <v>348</v>
      </c>
      <c r="O62" s="23" t="s">
        <v>349</v>
      </c>
      <c r="P62" s="23" t="s">
        <v>350</v>
      </c>
      <c r="Q62" s="23" t="s">
        <v>346</v>
      </c>
      <c r="R62" s="23" t="s">
        <v>350</v>
      </c>
      <c r="S62" s="26">
        <v>18.4</v>
      </c>
      <c r="T62" s="27"/>
    </row>
    <row r="63" ht="18" customHeight="1" spans="1:20">
      <c r="A63" s="11">
        <f>56-1</f>
        <v>55</v>
      </c>
      <c r="B63" s="8" t="s">
        <v>351</v>
      </c>
      <c r="C63" s="8" t="s">
        <v>352</v>
      </c>
      <c r="D63" s="12">
        <f t="shared" si="0"/>
        <v>13.8</v>
      </c>
      <c r="E63" s="12">
        <v>13.8</v>
      </c>
      <c r="F63" s="13"/>
      <c r="G63" s="13"/>
      <c r="H63" s="13"/>
      <c r="I63" s="20">
        <v>92.79</v>
      </c>
      <c r="J63" s="12">
        <f t="shared" si="1"/>
        <v>1280.5</v>
      </c>
      <c r="K63" s="21">
        <v>1280.5</v>
      </c>
      <c r="L63" s="22">
        <v>13.8</v>
      </c>
      <c r="M63" s="23" t="s">
        <v>353</v>
      </c>
      <c r="N63" s="23" t="s">
        <v>354</v>
      </c>
      <c r="O63" s="23" t="s">
        <v>355</v>
      </c>
      <c r="P63" s="23" t="s">
        <v>356</v>
      </c>
      <c r="Q63" s="23" t="s">
        <v>352</v>
      </c>
      <c r="R63" s="23" t="s">
        <v>356</v>
      </c>
      <c r="S63" s="26">
        <v>13.8</v>
      </c>
      <c r="T63" s="27"/>
    </row>
    <row r="64" ht="18" customHeight="1" spans="1:20">
      <c r="A64" s="11">
        <f>57-1</f>
        <v>56</v>
      </c>
      <c r="B64" s="8" t="s">
        <v>357</v>
      </c>
      <c r="C64" s="8" t="s">
        <v>358</v>
      </c>
      <c r="D64" s="12">
        <f t="shared" si="0"/>
        <v>13.8</v>
      </c>
      <c r="E64" s="12">
        <v>13.8</v>
      </c>
      <c r="F64" s="13"/>
      <c r="G64" s="13"/>
      <c r="H64" s="13"/>
      <c r="I64" s="20">
        <v>92.79</v>
      </c>
      <c r="J64" s="12">
        <f t="shared" si="1"/>
        <v>1280.5</v>
      </c>
      <c r="K64" s="21">
        <v>1280.5</v>
      </c>
      <c r="L64" s="22">
        <v>13.8</v>
      </c>
      <c r="M64" s="23" t="s">
        <v>359</v>
      </c>
      <c r="N64" s="23" t="s">
        <v>360</v>
      </c>
      <c r="O64" s="23" t="s">
        <v>361</v>
      </c>
      <c r="P64" s="23" t="s">
        <v>362</v>
      </c>
      <c r="Q64" s="23" t="s">
        <v>358</v>
      </c>
      <c r="R64" s="23" t="s">
        <v>362</v>
      </c>
      <c r="S64" s="26">
        <v>13.8</v>
      </c>
      <c r="T64" s="27"/>
    </row>
    <row r="65" ht="18" customHeight="1" spans="1:20">
      <c r="A65" s="11">
        <f>58-1</f>
        <v>57</v>
      </c>
      <c r="B65" s="8" t="s">
        <v>363</v>
      </c>
      <c r="C65" s="8" t="s">
        <v>364</v>
      </c>
      <c r="D65" s="12">
        <f t="shared" si="0"/>
        <v>13.8</v>
      </c>
      <c r="E65" s="12">
        <v>13.8</v>
      </c>
      <c r="F65" s="13"/>
      <c r="G65" s="13"/>
      <c r="H65" s="13"/>
      <c r="I65" s="20">
        <v>92.79</v>
      </c>
      <c r="J65" s="12">
        <f t="shared" si="1"/>
        <v>1280.5</v>
      </c>
      <c r="K65" s="21">
        <v>1280.5</v>
      </c>
      <c r="L65" s="22">
        <v>13.8</v>
      </c>
      <c r="M65" s="23" t="s">
        <v>365</v>
      </c>
      <c r="N65" s="23" t="s">
        <v>366</v>
      </c>
      <c r="O65" s="23" t="s">
        <v>367</v>
      </c>
      <c r="P65" s="23" t="s">
        <v>368</v>
      </c>
      <c r="Q65" s="23" t="s">
        <v>364</v>
      </c>
      <c r="R65" s="23" t="s">
        <v>368</v>
      </c>
      <c r="S65" s="26">
        <v>13.8</v>
      </c>
      <c r="T65" s="27"/>
    </row>
    <row r="66" ht="18" customHeight="1" spans="1:20">
      <c r="A66" s="11">
        <f>59-1</f>
        <v>58</v>
      </c>
      <c r="B66" s="8" t="s">
        <v>369</v>
      </c>
      <c r="C66" s="8" t="s">
        <v>370</v>
      </c>
      <c r="D66" s="12">
        <f t="shared" si="0"/>
        <v>9.2</v>
      </c>
      <c r="E66" s="12">
        <v>9.2</v>
      </c>
      <c r="F66" s="13"/>
      <c r="G66" s="13"/>
      <c r="H66" s="13"/>
      <c r="I66" s="20">
        <v>92.79</v>
      </c>
      <c r="J66" s="12">
        <f t="shared" si="1"/>
        <v>853.67</v>
      </c>
      <c r="K66" s="21">
        <v>853.67</v>
      </c>
      <c r="L66" s="22">
        <v>9.2</v>
      </c>
      <c r="M66" s="23" t="s">
        <v>371</v>
      </c>
      <c r="N66" s="23" t="s">
        <v>372</v>
      </c>
      <c r="O66" s="23" t="s">
        <v>373</v>
      </c>
      <c r="P66" s="23" t="s">
        <v>374</v>
      </c>
      <c r="Q66" s="23" t="s">
        <v>370</v>
      </c>
      <c r="R66" s="23" t="s">
        <v>374</v>
      </c>
      <c r="S66" s="26">
        <v>9.2</v>
      </c>
      <c r="T66" s="27"/>
    </row>
    <row r="67" ht="18" customHeight="1" spans="1:20">
      <c r="A67" s="11">
        <f>60-1</f>
        <v>59</v>
      </c>
      <c r="B67" s="8" t="s">
        <v>375</v>
      </c>
      <c r="C67" s="8" t="s">
        <v>376</v>
      </c>
      <c r="D67" s="12">
        <f t="shared" si="0"/>
        <v>9.2</v>
      </c>
      <c r="E67" s="12">
        <v>9.2</v>
      </c>
      <c r="F67" s="13"/>
      <c r="G67" s="13"/>
      <c r="H67" s="13"/>
      <c r="I67" s="20">
        <v>92.79</v>
      </c>
      <c r="J67" s="12">
        <f t="shared" si="1"/>
        <v>853.67</v>
      </c>
      <c r="K67" s="21">
        <v>853.67</v>
      </c>
      <c r="L67" s="22">
        <v>9.2</v>
      </c>
      <c r="M67" s="23" t="s">
        <v>377</v>
      </c>
      <c r="N67" s="23" t="s">
        <v>378</v>
      </c>
      <c r="O67" s="23" t="s">
        <v>379</v>
      </c>
      <c r="P67" s="23" t="s">
        <v>380</v>
      </c>
      <c r="Q67" s="23" t="s">
        <v>376</v>
      </c>
      <c r="R67" s="23" t="s">
        <v>380</v>
      </c>
      <c r="S67" s="26">
        <v>9.2</v>
      </c>
      <c r="T67" s="27"/>
    </row>
    <row r="68" ht="18" customHeight="1" spans="1:20">
      <c r="A68" s="11">
        <f>61-1</f>
        <v>60</v>
      </c>
      <c r="B68" s="8" t="s">
        <v>381</v>
      </c>
      <c r="C68" s="8" t="s">
        <v>382</v>
      </c>
      <c r="D68" s="12">
        <f t="shared" si="0"/>
        <v>18.4</v>
      </c>
      <c r="E68" s="12">
        <v>18.4</v>
      </c>
      <c r="F68" s="13"/>
      <c r="G68" s="13"/>
      <c r="H68" s="13"/>
      <c r="I68" s="20">
        <v>92.79</v>
      </c>
      <c r="J68" s="12">
        <f t="shared" si="1"/>
        <v>1707.34</v>
      </c>
      <c r="K68" s="21">
        <v>1707.34</v>
      </c>
      <c r="L68" s="22">
        <v>18.4</v>
      </c>
      <c r="M68" s="23" t="s">
        <v>383</v>
      </c>
      <c r="N68" s="23" t="s">
        <v>384</v>
      </c>
      <c r="O68" s="23" t="s">
        <v>385</v>
      </c>
      <c r="P68" s="23" t="s">
        <v>386</v>
      </c>
      <c r="Q68" s="23" t="s">
        <v>382</v>
      </c>
      <c r="R68" s="23" t="s">
        <v>386</v>
      </c>
      <c r="S68" s="26">
        <v>18.4</v>
      </c>
      <c r="T68" s="27"/>
    </row>
    <row r="69" ht="18" customHeight="1" spans="1:20">
      <c r="A69" s="11">
        <f>62-1</f>
        <v>61</v>
      </c>
      <c r="B69" s="8" t="s">
        <v>387</v>
      </c>
      <c r="C69" s="8" t="s">
        <v>388</v>
      </c>
      <c r="D69" s="12">
        <f t="shared" si="0"/>
        <v>23</v>
      </c>
      <c r="E69" s="12">
        <v>23</v>
      </c>
      <c r="F69" s="13"/>
      <c r="G69" s="13"/>
      <c r="H69" s="13"/>
      <c r="I69" s="20">
        <v>92.79</v>
      </c>
      <c r="J69" s="12">
        <f t="shared" si="1"/>
        <v>2134.17</v>
      </c>
      <c r="K69" s="21">
        <v>2134.17</v>
      </c>
      <c r="L69" s="22">
        <v>23</v>
      </c>
      <c r="M69" s="23" t="s">
        <v>389</v>
      </c>
      <c r="N69" s="23" t="s">
        <v>390</v>
      </c>
      <c r="O69" s="23" t="s">
        <v>391</v>
      </c>
      <c r="P69" s="23" t="s">
        <v>392</v>
      </c>
      <c r="Q69" s="23" t="s">
        <v>388</v>
      </c>
      <c r="R69" s="23" t="s">
        <v>392</v>
      </c>
      <c r="S69" s="26">
        <v>23</v>
      </c>
      <c r="T69" s="27"/>
    </row>
    <row r="70" ht="18" customHeight="1" spans="1:20">
      <c r="A70" s="11">
        <f>63-1</f>
        <v>62</v>
      </c>
      <c r="B70" s="8" t="s">
        <v>393</v>
      </c>
      <c r="C70" s="8" t="s">
        <v>394</v>
      </c>
      <c r="D70" s="12">
        <f t="shared" si="0"/>
        <v>13.8</v>
      </c>
      <c r="E70" s="12">
        <v>13.8</v>
      </c>
      <c r="F70" s="13"/>
      <c r="G70" s="13"/>
      <c r="H70" s="13"/>
      <c r="I70" s="20">
        <v>92.79</v>
      </c>
      <c r="J70" s="12">
        <f t="shared" si="1"/>
        <v>1280.5</v>
      </c>
      <c r="K70" s="21">
        <v>1280.5</v>
      </c>
      <c r="L70" s="22">
        <v>13.8</v>
      </c>
      <c r="M70" s="23" t="s">
        <v>395</v>
      </c>
      <c r="N70" s="23" t="s">
        <v>396</v>
      </c>
      <c r="O70" s="23" t="s">
        <v>397</v>
      </c>
      <c r="P70" s="23" t="s">
        <v>398</v>
      </c>
      <c r="Q70" s="23" t="s">
        <v>394</v>
      </c>
      <c r="R70" s="23" t="s">
        <v>398</v>
      </c>
      <c r="S70" s="26">
        <v>13.8</v>
      </c>
      <c r="T70" s="27"/>
    </row>
    <row r="71" ht="18" customHeight="1" spans="1:20">
      <c r="A71" s="11">
        <f>64-1</f>
        <v>63</v>
      </c>
      <c r="B71" s="8" t="s">
        <v>399</v>
      </c>
      <c r="C71" s="8" t="s">
        <v>400</v>
      </c>
      <c r="D71" s="12">
        <f t="shared" si="0"/>
        <v>32.2</v>
      </c>
      <c r="E71" s="12">
        <v>32.2</v>
      </c>
      <c r="F71" s="13"/>
      <c r="G71" s="13"/>
      <c r="H71" s="13"/>
      <c r="I71" s="20">
        <v>92.79</v>
      </c>
      <c r="J71" s="12">
        <f t="shared" si="1"/>
        <v>2987.84</v>
      </c>
      <c r="K71" s="21">
        <v>2987.84</v>
      </c>
      <c r="L71" s="22">
        <v>32.2</v>
      </c>
      <c r="M71" s="23" t="s">
        <v>401</v>
      </c>
      <c r="N71" s="23" t="s">
        <v>402</v>
      </c>
      <c r="O71" s="23" t="s">
        <v>403</v>
      </c>
      <c r="P71" s="23" t="s">
        <v>404</v>
      </c>
      <c r="Q71" s="23" t="s">
        <v>400</v>
      </c>
      <c r="R71" s="23" t="s">
        <v>404</v>
      </c>
      <c r="S71" s="26">
        <v>32.2</v>
      </c>
      <c r="T71" s="27"/>
    </row>
    <row r="72" ht="18" customHeight="1" spans="1:20">
      <c r="A72" s="11">
        <f>65-1</f>
        <v>64</v>
      </c>
      <c r="B72" s="8" t="s">
        <v>405</v>
      </c>
      <c r="C72" s="8" t="s">
        <v>406</v>
      </c>
      <c r="D72" s="12">
        <f t="shared" si="0"/>
        <v>18.4</v>
      </c>
      <c r="E72" s="12">
        <v>18.4</v>
      </c>
      <c r="F72" s="13"/>
      <c r="G72" s="13"/>
      <c r="H72" s="13"/>
      <c r="I72" s="20">
        <v>92.79</v>
      </c>
      <c r="J72" s="12">
        <f t="shared" si="1"/>
        <v>1707.34</v>
      </c>
      <c r="K72" s="21">
        <v>1707.34</v>
      </c>
      <c r="L72" s="22">
        <v>18.4</v>
      </c>
      <c r="M72" s="23" t="s">
        <v>407</v>
      </c>
      <c r="N72" s="23" t="s">
        <v>408</v>
      </c>
      <c r="O72" s="23" t="s">
        <v>409</v>
      </c>
      <c r="P72" s="23" t="s">
        <v>410</v>
      </c>
      <c r="Q72" s="23" t="s">
        <v>406</v>
      </c>
      <c r="R72" s="23" t="s">
        <v>410</v>
      </c>
      <c r="S72" s="26">
        <v>18.4</v>
      </c>
      <c r="T72" s="27"/>
    </row>
    <row r="73" ht="18" customHeight="1" spans="1:20">
      <c r="A73" s="11">
        <f>66-1</f>
        <v>65</v>
      </c>
      <c r="B73" s="8" t="s">
        <v>411</v>
      </c>
      <c r="C73" s="8" t="s">
        <v>412</v>
      </c>
      <c r="D73" s="12">
        <f t="shared" ref="D73:D136" si="2">ROUND((ROUND(E73,2)+ROUND(F73,2)+ROUND(G73,2)+ROUND(H73,2)),2)</f>
        <v>23</v>
      </c>
      <c r="E73" s="12">
        <v>23</v>
      </c>
      <c r="F73" s="13"/>
      <c r="G73" s="13"/>
      <c r="H73" s="13"/>
      <c r="I73" s="20">
        <v>92.79</v>
      </c>
      <c r="J73" s="12">
        <f t="shared" ref="J73:J136" si="3">ROUND(((ROUND(E73,2)+ROUND(F73,2)+ROUND(G73,2)+ROUND(H73,2))*ROUND(I73,4)),2)</f>
        <v>2134.17</v>
      </c>
      <c r="K73" s="21">
        <v>2134.17</v>
      </c>
      <c r="L73" s="22">
        <v>23</v>
      </c>
      <c r="M73" s="23" t="s">
        <v>413</v>
      </c>
      <c r="N73" s="23" t="s">
        <v>414</v>
      </c>
      <c r="O73" s="23" t="s">
        <v>415</v>
      </c>
      <c r="P73" s="23" t="s">
        <v>416</v>
      </c>
      <c r="Q73" s="23" t="s">
        <v>412</v>
      </c>
      <c r="R73" s="23" t="s">
        <v>416</v>
      </c>
      <c r="S73" s="26">
        <v>23</v>
      </c>
      <c r="T73" s="27"/>
    </row>
    <row r="74" ht="18" customHeight="1" spans="1:20">
      <c r="A74" s="11">
        <f>67-1</f>
        <v>66</v>
      </c>
      <c r="B74" s="8" t="s">
        <v>417</v>
      </c>
      <c r="C74" s="8" t="s">
        <v>418</v>
      </c>
      <c r="D74" s="12">
        <f t="shared" si="2"/>
        <v>18.4</v>
      </c>
      <c r="E74" s="12">
        <v>18.4</v>
      </c>
      <c r="F74" s="13"/>
      <c r="G74" s="13"/>
      <c r="H74" s="13"/>
      <c r="I74" s="20">
        <v>92.79</v>
      </c>
      <c r="J74" s="12">
        <f t="shared" si="3"/>
        <v>1707.34</v>
      </c>
      <c r="K74" s="21">
        <v>1707.34</v>
      </c>
      <c r="L74" s="22">
        <v>18.4</v>
      </c>
      <c r="M74" s="23" t="s">
        <v>419</v>
      </c>
      <c r="N74" s="23" t="s">
        <v>420</v>
      </c>
      <c r="O74" s="23" t="s">
        <v>421</v>
      </c>
      <c r="P74" s="23" t="s">
        <v>422</v>
      </c>
      <c r="Q74" s="23" t="s">
        <v>418</v>
      </c>
      <c r="R74" s="23" t="s">
        <v>422</v>
      </c>
      <c r="S74" s="26">
        <v>18.4</v>
      </c>
      <c r="T74" s="27"/>
    </row>
    <row r="75" ht="18" customHeight="1" spans="1:20">
      <c r="A75" s="11">
        <f>68-1</f>
        <v>67</v>
      </c>
      <c r="B75" s="8" t="s">
        <v>423</v>
      </c>
      <c r="C75" s="8" t="s">
        <v>424</v>
      </c>
      <c r="D75" s="12">
        <f t="shared" si="2"/>
        <v>18.4</v>
      </c>
      <c r="E75" s="12">
        <v>18.4</v>
      </c>
      <c r="F75" s="13"/>
      <c r="G75" s="13"/>
      <c r="H75" s="13"/>
      <c r="I75" s="20">
        <v>92.79</v>
      </c>
      <c r="J75" s="12">
        <f t="shared" si="3"/>
        <v>1707.34</v>
      </c>
      <c r="K75" s="21">
        <v>1707.34</v>
      </c>
      <c r="L75" s="22">
        <v>18.4</v>
      </c>
      <c r="M75" s="23" t="s">
        <v>425</v>
      </c>
      <c r="N75" s="23" t="s">
        <v>426</v>
      </c>
      <c r="O75" s="23" t="s">
        <v>427</v>
      </c>
      <c r="P75" s="23" t="s">
        <v>428</v>
      </c>
      <c r="Q75" s="23" t="s">
        <v>424</v>
      </c>
      <c r="R75" s="23" t="s">
        <v>428</v>
      </c>
      <c r="S75" s="26">
        <v>18.4</v>
      </c>
      <c r="T75" s="27"/>
    </row>
    <row r="76" ht="18" customHeight="1" spans="1:20">
      <c r="A76" s="11">
        <f>69-1</f>
        <v>68</v>
      </c>
      <c r="B76" s="8" t="s">
        <v>429</v>
      </c>
      <c r="C76" s="8" t="s">
        <v>430</v>
      </c>
      <c r="D76" s="12">
        <f t="shared" si="2"/>
        <v>18.4</v>
      </c>
      <c r="E76" s="12">
        <v>18.4</v>
      </c>
      <c r="F76" s="13"/>
      <c r="G76" s="13"/>
      <c r="H76" s="13"/>
      <c r="I76" s="20">
        <v>92.79</v>
      </c>
      <c r="J76" s="12">
        <f t="shared" si="3"/>
        <v>1707.34</v>
      </c>
      <c r="K76" s="21">
        <v>1707.34</v>
      </c>
      <c r="L76" s="22">
        <v>18.4</v>
      </c>
      <c r="M76" s="23" t="s">
        <v>431</v>
      </c>
      <c r="N76" s="23" t="s">
        <v>432</v>
      </c>
      <c r="O76" s="23" t="s">
        <v>433</v>
      </c>
      <c r="P76" s="23" t="s">
        <v>434</v>
      </c>
      <c r="Q76" s="23" t="s">
        <v>430</v>
      </c>
      <c r="R76" s="23" t="s">
        <v>434</v>
      </c>
      <c r="S76" s="26">
        <v>18.4</v>
      </c>
      <c r="T76" s="27"/>
    </row>
    <row r="77" ht="18" customHeight="1" spans="1:20">
      <c r="A77" s="11">
        <f>70-1</f>
        <v>69</v>
      </c>
      <c r="B77" s="8" t="s">
        <v>435</v>
      </c>
      <c r="C77" s="8" t="s">
        <v>436</v>
      </c>
      <c r="D77" s="12">
        <f t="shared" si="2"/>
        <v>18.4</v>
      </c>
      <c r="E77" s="12">
        <v>18.4</v>
      </c>
      <c r="F77" s="13"/>
      <c r="G77" s="13"/>
      <c r="H77" s="13"/>
      <c r="I77" s="20">
        <v>92.79</v>
      </c>
      <c r="J77" s="12">
        <f t="shared" si="3"/>
        <v>1707.34</v>
      </c>
      <c r="K77" s="21">
        <v>1707.34</v>
      </c>
      <c r="L77" s="22">
        <v>18.4</v>
      </c>
      <c r="M77" s="23" t="s">
        <v>437</v>
      </c>
      <c r="N77" s="23" t="s">
        <v>438</v>
      </c>
      <c r="O77" s="23" t="s">
        <v>439</v>
      </c>
      <c r="P77" s="23" t="s">
        <v>440</v>
      </c>
      <c r="Q77" s="23" t="s">
        <v>436</v>
      </c>
      <c r="R77" s="23" t="s">
        <v>440</v>
      </c>
      <c r="S77" s="26">
        <v>18.4</v>
      </c>
      <c r="T77" s="27"/>
    </row>
    <row r="78" ht="18" customHeight="1" spans="1:20">
      <c r="A78" s="11">
        <f>71-1</f>
        <v>70</v>
      </c>
      <c r="B78" s="8" t="s">
        <v>441</v>
      </c>
      <c r="C78" s="8" t="s">
        <v>442</v>
      </c>
      <c r="D78" s="12">
        <f t="shared" si="2"/>
        <v>9.2</v>
      </c>
      <c r="E78" s="12">
        <v>9.2</v>
      </c>
      <c r="F78" s="13"/>
      <c r="G78" s="13"/>
      <c r="H78" s="13"/>
      <c r="I78" s="20">
        <v>92.79</v>
      </c>
      <c r="J78" s="12">
        <f t="shared" si="3"/>
        <v>853.67</v>
      </c>
      <c r="K78" s="21">
        <v>853.67</v>
      </c>
      <c r="L78" s="22">
        <v>9.2</v>
      </c>
      <c r="M78" s="23" t="s">
        <v>443</v>
      </c>
      <c r="N78" s="23" t="s">
        <v>444</v>
      </c>
      <c r="O78" s="23" t="s">
        <v>445</v>
      </c>
      <c r="P78" s="23" t="s">
        <v>446</v>
      </c>
      <c r="Q78" s="23" t="s">
        <v>442</v>
      </c>
      <c r="R78" s="23" t="s">
        <v>446</v>
      </c>
      <c r="S78" s="26">
        <v>9.2</v>
      </c>
      <c r="T78" s="27"/>
    </row>
    <row r="79" ht="18" customHeight="1" spans="1:20">
      <c r="A79" s="11">
        <f>72-1</f>
        <v>71</v>
      </c>
      <c r="B79" s="8" t="s">
        <v>447</v>
      </c>
      <c r="C79" s="8" t="s">
        <v>448</v>
      </c>
      <c r="D79" s="12">
        <f t="shared" si="2"/>
        <v>13.8</v>
      </c>
      <c r="E79" s="12">
        <v>13.8</v>
      </c>
      <c r="F79" s="13"/>
      <c r="G79" s="13"/>
      <c r="H79" s="13"/>
      <c r="I79" s="20">
        <v>92.79</v>
      </c>
      <c r="J79" s="12">
        <f t="shared" si="3"/>
        <v>1280.5</v>
      </c>
      <c r="K79" s="21">
        <v>1280.5</v>
      </c>
      <c r="L79" s="22">
        <v>13.8</v>
      </c>
      <c r="M79" s="23" t="s">
        <v>449</v>
      </c>
      <c r="N79" s="23" t="s">
        <v>450</v>
      </c>
      <c r="O79" s="23" t="s">
        <v>451</v>
      </c>
      <c r="P79" s="23" t="s">
        <v>452</v>
      </c>
      <c r="Q79" s="23" t="s">
        <v>448</v>
      </c>
      <c r="R79" s="23" t="s">
        <v>452</v>
      </c>
      <c r="S79" s="26">
        <v>13.8</v>
      </c>
      <c r="T79" s="27"/>
    </row>
    <row r="80" ht="18" customHeight="1" spans="1:20">
      <c r="A80" s="11">
        <f>73-1</f>
        <v>72</v>
      </c>
      <c r="B80" s="8" t="s">
        <v>453</v>
      </c>
      <c r="C80" s="8" t="s">
        <v>454</v>
      </c>
      <c r="D80" s="12">
        <f t="shared" si="2"/>
        <v>9.4</v>
      </c>
      <c r="E80" s="12">
        <v>9.4</v>
      </c>
      <c r="F80" s="13"/>
      <c r="G80" s="13"/>
      <c r="H80" s="13"/>
      <c r="I80" s="20">
        <v>92.79</v>
      </c>
      <c r="J80" s="12">
        <f t="shared" si="3"/>
        <v>872.23</v>
      </c>
      <c r="K80" s="21">
        <v>872.23</v>
      </c>
      <c r="L80" s="22">
        <v>9.4</v>
      </c>
      <c r="M80" s="23" t="s">
        <v>455</v>
      </c>
      <c r="N80" s="23" t="s">
        <v>456</v>
      </c>
      <c r="O80" s="23" t="s">
        <v>457</v>
      </c>
      <c r="P80" s="23" t="s">
        <v>458</v>
      </c>
      <c r="Q80" s="23" t="s">
        <v>454</v>
      </c>
      <c r="R80" s="23" t="s">
        <v>458</v>
      </c>
      <c r="S80" s="26">
        <v>9.4</v>
      </c>
      <c r="T80" s="27"/>
    </row>
    <row r="81" ht="18" customHeight="1" spans="1:20">
      <c r="A81" s="11">
        <f>74-1</f>
        <v>73</v>
      </c>
      <c r="B81" s="8" t="s">
        <v>459</v>
      </c>
      <c r="C81" s="8" t="s">
        <v>460</v>
      </c>
      <c r="D81" s="12">
        <f t="shared" si="2"/>
        <v>9.2</v>
      </c>
      <c r="E81" s="12">
        <v>9.2</v>
      </c>
      <c r="F81" s="13"/>
      <c r="G81" s="13"/>
      <c r="H81" s="13"/>
      <c r="I81" s="20">
        <v>92.79</v>
      </c>
      <c r="J81" s="12">
        <f t="shared" si="3"/>
        <v>853.67</v>
      </c>
      <c r="K81" s="21">
        <v>853.67</v>
      </c>
      <c r="L81" s="22">
        <v>9.2</v>
      </c>
      <c r="M81" s="23" t="s">
        <v>461</v>
      </c>
      <c r="N81" s="23" t="s">
        <v>462</v>
      </c>
      <c r="O81" s="23" t="s">
        <v>463</v>
      </c>
      <c r="P81" s="23" t="s">
        <v>464</v>
      </c>
      <c r="Q81" s="23" t="s">
        <v>460</v>
      </c>
      <c r="R81" s="23" t="s">
        <v>464</v>
      </c>
      <c r="S81" s="26">
        <v>9.2</v>
      </c>
      <c r="T81" s="27"/>
    </row>
    <row r="82" ht="18" customHeight="1" spans="1:20">
      <c r="A82" s="11">
        <f>75-1</f>
        <v>74</v>
      </c>
      <c r="B82" s="8" t="s">
        <v>465</v>
      </c>
      <c r="C82" s="8" t="s">
        <v>466</v>
      </c>
      <c r="D82" s="12">
        <f t="shared" si="2"/>
        <v>18.4</v>
      </c>
      <c r="E82" s="12">
        <v>18.4</v>
      </c>
      <c r="F82" s="13"/>
      <c r="G82" s="13"/>
      <c r="H82" s="13"/>
      <c r="I82" s="20">
        <v>92.79</v>
      </c>
      <c r="J82" s="12">
        <f t="shared" si="3"/>
        <v>1707.34</v>
      </c>
      <c r="K82" s="21">
        <v>1707.34</v>
      </c>
      <c r="L82" s="22">
        <v>18.4</v>
      </c>
      <c r="M82" s="23" t="s">
        <v>467</v>
      </c>
      <c r="N82" s="23" t="s">
        <v>468</v>
      </c>
      <c r="O82" s="23" t="s">
        <v>469</v>
      </c>
      <c r="P82" s="23" t="s">
        <v>470</v>
      </c>
      <c r="Q82" s="23" t="s">
        <v>466</v>
      </c>
      <c r="R82" s="23" t="s">
        <v>470</v>
      </c>
      <c r="S82" s="26">
        <v>18.4</v>
      </c>
      <c r="T82" s="27"/>
    </row>
    <row r="83" ht="18" customHeight="1" spans="1:20">
      <c r="A83" s="11">
        <f>76-1</f>
        <v>75</v>
      </c>
      <c r="B83" s="8" t="s">
        <v>471</v>
      </c>
      <c r="C83" s="8" t="s">
        <v>472</v>
      </c>
      <c r="D83" s="12">
        <f t="shared" si="2"/>
        <v>13.8</v>
      </c>
      <c r="E83" s="12">
        <v>13.8</v>
      </c>
      <c r="F83" s="13"/>
      <c r="G83" s="13"/>
      <c r="H83" s="13"/>
      <c r="I83" s="20">
        <v>92.79</v>
      </c>
      <c r="J83" s="12">
        <f t="shared" si="3"/>
        <v>1280.5</v>
      </c>
      <c r="K83" s="21">
        <v>1280.5</v>
      </c>
      <c r="L83" s="22">
        <v>13.8</v>
      </c>
      <c r="M83" s="23" t="s">
        <v>473</v>
      </c>
      <c r="N83" s="23" t="s">
        <v>474</v>
      </c>
      <c r="O83" s="23" t="s">
        <v>475</v>
      </c>
      <c r="P83" s="23" t="s">
        <v>476</v>
      </c>
      <c r="Q83" s="23" t="s">
        <v>472</v>
      </c>
      <c r="R83" s="23" t="s">
        <v>476</v>
      </c>
      <c r="S83" s="26">
        <v>13.8</v>
      </c>
      <c r="T83" s="27"/>
    </row>
    <row r="84" ht="18" customHeight="1" spans="1:20">
      <c r="A84" s="11">
        <f>77-1</f>
        <v>76</v>
      </c>
      <c r="B84" s="8" t="s">
        <v>477</v>
      </c>
      <c r="C84" s="8" t="s">
        <v>478</v>
      </c>
      <c r="D84" s="12">
        <f t="shared" si="2"/>
        <v>18.4</v>
      </c>
      <c r="E84" s="12">
        <v>18.4</v>
      </c>
      <c r="F84" s="13"/>
      <c r="G84" s="13"/>
      <c r="H84" s="13"/>
      <c r="I84" s="20">
        <v>92.79</v>
      </c>
      <c r="J84" s="12">
        <f t="shared" si="3"/>
        <v>1707.34</v>
      </c>
      <c r="K84" s="21">
        <v>1707.34</v>
      </c>
      <c r="L84" s="22">
        <v>18.4</v>
      </c>
      <c r="M84" s="23" t="s">
        <v>479</v>
      </c>
      <c r="N84" s="23" t="s">
        <v>480</v>
      </c>
      <c r="O84" s="23" t="s">
        <v>481</v>
      </c>
      <c r="P84" s="23" t="s">
        <v>482</v>
      </c>
      <c r="Q84" s="23" t="s">
        <v>478</v>
      </c>
      <c r="R84" s="23" t="s">
        <v>482</v>
      </c>
      <c r="S84" s="26">
        <v>18.4</v>
      </c>
      <c r="T84" s="27"/>
    </row>
    <row r="85" ht="18" customHeight="1" spans="1:20">
      <c r="A85" s="11">
        <f>78-1</f>
        <v>77</v>
      </c>
      <c r="B85" s="8" t="s">
        <v>483</v>
      </c>
      <c r="C85" s="8" t="s">
        <v>484</v>
      </c>
      <c r="D85" s="12">
        <f t="shared" si="2"/>
        <v>18.4</v>
      </c>
      <c r="E85" s="12">
        <v>18.4</v>
      </c>
      <c r="F85" s="13"/>
      <c r="G85" s="13"/>
      <c r="H85" s="13"/>
      <c r="I85" s="20">
        <v>92.79</v>
      </c>
      <c r="J85" s="12">
        <f t="shared" si="3"/>
        <v>1707.34</v>
      </c>
      <c r="K85" s="21">
        <v>1707.34</v>
      </c>
      <c r="L85" s="22">
        <v>18.4</v>
      </c>
      <c r="M85" s="23" t="s">
        <v>485</v>
      </c>
      <c r="N85" s="23" t="s">
        <v>486</v>
      </c>
      <c r="O85" s="23" t="s">
        <v>487</v>
      </c>
      <c r="P85" s="23" t="s">
        <v>488</v>
      </c>
      <c r="Q85" s="23" t="s">
        <v>484</v>
      </c>
      <c r="R85" s="23" t="s">
        <v>488</v>
      </c>
      <c r="S85" s="26">
        <v>18.4</v>
      </c>
      <c r="T85" s="27"/>
    </row>
    <row r="86" ht="18" customHeight="1" spans="1:20">
      <c r="A86" s="11">
        <f>79-1</f>
        <v>78</v>
      </c>
      <c r="B86" s="8" t="s">
        <v>489</v>
      </c>
      <c r="C86" s="8" t="s">
        <v>490</v>
      </c>
      <c r="D86" s="12">
        <f t="shared" si="2"/>
        <v>18.4</v>
      </c>
      <c r="E86" s="12">
        <v>18.4</v>
      </c>
      <c r="F86" s="13"/>
      <c r="G86" s="13"/>
      <c r="H86" s="13"/>
      <c r="I86" s="20">
        <v>92.79</v>
      </c>
      <c r="J86" s="12">
        <f t="shared" si="3"/>
        <v>1707.34</v>
      </c>
      <c r="K86" s="21">
        <v>1707.34</v>
      </c>
      <c r="L86" s="22">
        <v>18.4</v>
      </c>
      <c r="M86" s="23" t="s">
        <v>491</v>
      </c>
      <c r="N86" s="23" t="s">
        <v>492</v>
      </c>
      <c r="O86" s="23" t="s">
        <v>493</v>
      </c>
      <c r="P86" s="23" t="s">
        <v>494</v>
      </c>
      <c r="Q86" s="23" t="s">
        <v>490</v>
      </c>
      <c r="R86" s="23" t="s">
        <v>494</v>
      </c>
      <c r="S86" s="26">
        <v>18.4</v>
      </c>
      <c r="T86" s="27"/>
    </row>
    <row r="87" ht="18" customHeight="1" spans="1:20">
      <c r="A87" s="11">
        <f>80-1</f>
        <v>79</v>
      </c>
      <c r="B87" s="8" t="s">
        <v>495</v>
      </c>
      <c r="C87" s="8" t="s">
        <v>496</v>
      </c>
      <c r="D87" s="12">
        <f t="shared" si="2"/>
        <v>13.9</v>
      </c>
      <c r="E87" s="12">
        <v>13.9</v>
      </c>
      <c r="F87" s="13"/>
      <c r="G87" s="13"/>
      <c r="H87" s="13"/>
      <c r="I87" s="20">
        <v>92.79</v>
      </c>
      <c r="J87" s="12">
        <f t="shared" si="3"/>
        <v>1289.78</v>
      </c>
      <c r="K87" s="21">
        <v>1289.78</v>
      </c>
      <c r="L87" s="22">
        <v>13.9</v>
      </c>
      <c r="M87" s="23" t="s">
        <v>497</v>
      </c>
      <c r="N87" s="23" t="s">
        <v>498</v>
      </c>
      <c r="O87" s="23" t="s">
        <v>499</v>
      </c>
      <c r="P87" s="23" t="s">
        <v>500</v>
      </c>
      <c r="Q87" s="23" t="s">
        <v>496</v>
      </c>
      <c r="R87" s="23" t="s">
        <v>500</v>
      </c>
      <c r="S87" s="26">
        <v>13.9</v>
      </c>
      <c r="T87" s="27"/>
    </row>
    <row r="88" ht="18" customHeight="1" spans="1:20">
      <c r="A88" s="11">
        <f>81-1</f>
        <v>80</v>
      </c>
      <c r="B88" s="8" t="s">
        <v>501</v>
      </c>
      <c r="C88" s="8" t="s">
        <v>502</v>
      </c>
      <c r="D88" s="12">
        <f t="shared" si="2"/>
        <v>4.6</v>
      </c>
      <c r="E88" s="12">
        <v>4.6</v>
      </c>
      <c r="F88" s="13"/>
      <c r="G88" s="13"/>
      <c r="H88" s="13"/>
      <c r="I88" s="20">
        <v>92.79</v>
      </c>
      <c r="J88" s="12">
        <f t="shared" si="3"/>
        <v>426.83</v>
      </c>
      <c r="K88" s="21">
        <v>426.83</v>
      </c>
      <c r="L88" s="22">
        <v>4.6</v>
      </c>
      <c r="M88" s="23" t="s">
        <v>503</v>
      </c>
      <c r="N88" s="23" t="s">
        <v>504</v>
      </c>
      <c r="O88" s="23" t="s">
        <v>505</v>
      </c>
      <c r="P88" s="23" t="s">
        <v>506</v>
      </c>
      <c r="Q88" s="23" t="s">
        <v>502</v>
      </c>
      <c r="R88" s="23" t="s">
        <v>506</v>
      </c>
      <c r="S88" s="26">
        <v>4.6</v>
      </c>
      <c r="T88" s="27"/>
    </row>
    <row r="89" ht="18" customHeight="1" spans="1:20">
      <c r="A89" s="11">
        <f>82-1</f>
        <v>81</v>
      </c>
      <c r="B89" s="8" t="s">
        <v>507</v>
      </c>
      <c r="C89" s="8" t="s">
        <v>508</v>
      </c>
      <c r="D89" s="12">
        <f t="shared" si="2"/>
        <v>13.9</v>
      </c>
      <c r="E89" s="12">
        <v>13.9</v>
      </c>
      <c r="F89" s="13"/>
      <c r="G89" s="13"/>
      <c r="H89" s="13"/>
      <c r="I89" s="20">
        <v>92.79</v>
      </c>
      <c r="J89" s="12">
        <f t="shared" si="3"/>
        <v>1289.78</v>
      </c>
      <c r="K89" s="21">
        <v>1289.78</v>
      </c>
      <c r="L89" s="22">
        <v>13.9</v>
      </c>
      <c r="M89" s="23" t="s">
        <v>509</v>
      </c>
      <c r="N89" s="23" t="s">
        <v>510</v>
      </c>
      <c r="O89" s="23" t="s">
        <v>511</v>
      </c>
      <c r="P89" s="23" t="s">
        <v>512</v>
      </c>
      <c r="Q89" s="23" t="s">
        <v>508</v>
      </c>
      <c r="R89" s="23" t="s">
        <v>512</v>
      </c>
      <c r="S89" s="26">
        <v>13.9</v>
      </c>
      <c r="T89" s="27"/>
    </row>
    <row r="90" ht="18" customHeight="1" spans="1:20">
      <c r="A90" s="11">
        <f>83-1</f>
        <v>82</v>
      </c>
      <c r="B90" s="8" t="s">
        <v>513</v>
      </c>
      <c r="C90" s="8" t="s">
        <v>514</v>
      </c>
      <c r="D90" s="12">
        <f t="shared" si="2"/>
        <v>9.2</v>
      </c>
      <c r="E90" s="12">
        <v>9.2</v>
      </c>
      <c r="F90" s="13"/>
      <c r="G90" s="13"/>
      <c r="H90" s="13"/>
      <c r="I90" s="20">
        <v>92.79</v>
      </c>
      <c r="J90" s="12">
        <f t="shared" si="3"/>
        <v>853.67</v>
      </c>
      <c r="K90" s="21">
        <v>853.67</v>
      </c>
      <c r="L90" s="22">
        <v>9.2</v>
      </c>
      <c r="M90" s="23" t="s">
        <v>515</v>
      </c>
      <c r="N90" s="23" t="s">
        <v>516</v>
      </c>
      <c r="O90" s="23" t="s">
        <v>517</v>
      </c>
      <c r="P90" s="23" t="s">
        <v>518</v>
      </c>
      <c r="Q90" s="23" t="s">
        <v>514</v>
      </c>
      <c r="R90" s="23" t="s">
        <v>518</v>
      </c>
      <c r="S90" s="26">
        <v>9.2</v>
      </c>
      <c r="T90" s="27"/>
    </row>
    <row r="91" ht="18" customHeight="1" spans="1:20">
      <c r="A91" s="11">
        <f>84-1</f>
        <v>83</v>
      </c>
      <c r="B91" s="8" t="s">
        <v>519</v>
      </c>
      <c r="C91" s="8" t="s">
        <v>520</v>
      </c>
      <c r="D91" s="12">
        <f t="shared" si="2"/>
        <v>4.6</v>
      </c>
      <c r="E91" s="12">
        <v>4.6</v>
      </c>
      <c r="F91" s="13"/>
      <c r="G91" s="13"/>
      <c r="H91" s="13"/>
      <c r="I91" s="20">
        <v>92.79</v>
      </c>
      <c r="J91" s="12">
        <f t="shared" si="3"/>
        <v>426.83</v>
      </c>
      <c r="K91" s="21">
        <v>426.83</v>
      </c>
      <c r="L91" s="22">
        <v>4.6</v>
      </c>
      <c r="M91" s="23" t="s">
        <v>521</v>
      </c>
      <c r="N91" s="23" t="s">
        <v>522</v>
      </c>
      <c r="O91" s="23" t="s">
        <v>523</v>
      </c>
      <c r="P91" s="23" t="s">
        <v>524</v>
      </c>
      <c r="Q91" s="23" t="s">
        <v>520</v>
      </c>
      <c r="R91" s="23" t="s">
        <v>524</v>
      </c>
      <c r="S91" s="26">
        <v>4.6</v>
      </c>
      <c r="T91" s="27"/>
    </row>
    <row r="92" ht="18" customHeight="1" spans="1:20">
      <c r="A92" s="11">
        <f>85-1</f>
        <v>84</v>
      </c>
      <c r="B92" s="8" t="s">
        <v>525</v>
      </c>
      <c r="C92" s="8" t="s">
        <v>526</v>
      </c>
      <c r="D92" s="12">
        <f t="shared" si="2"/>
        <v>9.2</v>
      </c>
      <c r="E92" s="12">
        <v>9.2</v>
      </c>
      <c r="F92" s="13"/>
      <c r="G92" s="13"/>
      <c r="H92" s="13"/>
      <c r="I92" s="20">
        <v>92.79</v>
      </c>
      <c r="J92" s="12">
        <f t="shared" si="3"/>
        <v>853.67</v>
      </c>
      <c r="K92" s="21">
        <v>853.67</v>
      </c>
      <c r="L92" s="22">
        <v>9.2</v>
      </c>
      <c r="M92" s="23" t="s">
        <v>527</v>
      </c>
      <c r="N92" s="23" t="s">
        <v>528</v>
      </c>
      <c r="O92" s="23" t="s">
        <v>529</v>
      </c>
      <c r="P92" s="23" t="s">
        <v>530</v>
      </c>
      <c r="Q92" s="23" t="s">
        <v>526</v>
      </c>
      <c r="R92" s="23" t="s">
        <v>530</v>
      </c>
      <c r="S92" s="26">
        <v>9.2</v>
      </c>
      <c r="T92" s="27"/>
    </row>
    <row r="93" ht="18" customHeight="1" spans="1:20">
      <c r="A93" s="11">
        <f>86-1</f>
        <v>85</v>
      </c>
      <c r="B93" s="8" t="s">
        <v>531</v>
      </c>
      <c r="C93" s="8" t="s">
        <v>532</v>
      </c>
      <c r="D93" s="12">
        <f t="shared" si="2"/>
        <v>13.8</v>
      </c>
      <c r="E93" s="12">
        <v>13.8</v>
      </c>
      <c r="F93" s="13"/>
      <c r="G93" s="13"/>
      <c r="H93" s="13"/>
      <c r="I93" s="20">
        <v>92.79</v>
      </c>
      <c r="J93" s="12">
        <f t="shared" si="3"/>
        <v>1280.5</v>
      </c>
      <c r="K93" s="21">
        <v>1280.5</v>
      </c>
      <c r="L93" s="22">
        <v>13.8</v>
      </c>
      <c r="M93" s="23" t="s">
        <v>533</v>
      </c>
      <c r="N93" s="23" t="s">
        <v>534</v>
      </c>
      <c r="O93" s="23" t="s">
        <v>535</v>
      </c>
      <c r="P93" s="23" t="s">
        <v>536</v>
      </c>
      <c r="Q93" s="23" t="s">
        <v>532</v>
      </c>
      <c r="R93" s="23" t="s">
        <v>536</v>
      </c>
      <c r="S93" s="26">
        <v>13.8</v>
      </c>
      <c r="T93" s="27"/>
    </row>
    <row r="94" ht="18" customHeight="1" spans="1:20">
      <c r="A94" s="11">
        <f>87-1</f>
        <v>86</v>
      </c>
      <c r="B94" s="8" t="s">
        <v>537</v>
      </c>
      <c r="C94" s="8" t="s">
        <v>538</v>
      </c>
      <c r="D94" s="12">
        <f t="shared" si="2"/>
        <v>9.2</v>
      </c>
      <c r="E94" s="12">
        <v>9.2</v>
      </c>
      <c r="F94" s="13"/>
      <c r="G94" s="13"/>
      <c r="H94" s="13"/>
      <c r="I94" s="20">
        <v>92.79</v>
      </c>
      <c r="J94" s="12">
        <f t="shared" si="3"/>
        <v>853.67</v>
      </c>
      <c r="K94" s="21">
        <v>853.67</v>
      </c>
      <c r="L94" s="22">
        <v>9.2</v>
      </c>
      <c r="M94" s="23" t="s">
        <v>539</v>
      </c>
      <c r="N94" s="23" t="s">
        <v>540</v>
      </c>
      <c r="O94" s="23" t="s">
        <v>541</v>
      </c>
      <c r="P94" s="23" t="s">
        <v>542</v>
      </c>
      <c r="Q94" s="23" t="s">
        <v>538</v>
      </c>
      <c r="R94" s="23" t="s">
        <v>542</v>
      </c>
      <c r="S94" s="26">
        <v>9.2</v>
      </c>
      <c r="T94" s="27"/>
    </row>
    <row r="95" ht="18" customHeight="1" spans="1:20">
      <c r="A95" s="11">
        <f>88-1</f>
        <v>87</v>
      </c>
      <c r="B95" s="8" t="s">
        <v>543</v>
      </c>
      <c r="C95" s="8" t="s">
        <v>544</v>
      </c>
      <c r="D95" s="12">
        <f t="shared" si="2"/>
        <v>13.8</v>
      </c>
      <c r="E95" s="12">
        <v>13.8</v>
      </c>
      <c r="F95" s="13"/>
      <c r="G95" s="13"/>
      <c r="H95" s="13"/>
      <c r="I95" s="20">
        <v>92.79</v>
      </c>
      <c r="J95" s="12">
        <f t="shared" si="3"/>
        <v>1280.5</v>
      </c>
      <c r="K95" s="21">
        <v>1280.5</v>
      </c>
      <c r="L95" s="22">
        <v>13.8</v>
      </c>
      <c r="M95" s="23" t="s">
        <v>545</v>
      </c>
      <c r="N95" s="23" t="s">
        <v>546</v>
      </c>
      <c r="O95" s="23" t="s">
        <v>547</v>
      </c>
      <c r="P95" s="23" t="s">
        <v>548</v>
      </c>
      <c r="Q95" s="23" t="s">
        <v>544</v>
      </c>
      <c r="R95" s="23" t="s">
        <v>548</v>
      </c>
      <c r="S95" s="26">
        <v>13.8</v>
      </c>
      <c r="T95" s="27"/>
    </row>
    <row r="96" ht="18" customHeight="1" spans="1:20">
      <c r="A96" s="11">
        <f>89-1</f>
        <v>88</v>
      </c>
      <c r="B96" s="8" t="s">
        <v>549</v>
      </c>
      <c r="C96" s="8" t="s">
        <v>550</v>
      </c>
      <c r="D96" s="12">
        <f t="shared" si="2"/>
        <v>9.2</v>
      </c>
      <c r="E96" s="12">
        <v>9.2</v>
      </c>
      <c r="F96" s="13"/>
      <c r="G96" s="13"/>
      <c r="H96" s="13"/>
      <c r="I96" s="20">
        <v>92.79</v>
      </c>
      <c r="J96" s="12">
        <f t="shared" si="3"/>
        <v>853.67</v>
      </c>
      <c r="K96" s="21">
        <v>853.67</v>
      </c>
      <c r="L96" s="22">
        <v>9.2</v>
      </c>
      <c r="M96" s="23" t="s">
        <v>551</v>
      </c>
      <c r="N96" s="23" t="s">
        <v>552</v>
      </c>
      <c r="O96" s="23" t="s">
        <v>553</v>
      </c>
      <c r="P96" s="23" t="s">
        <v>554</v>
      </c>
      <c r="Q96" s="23" t="s">
        <v>550</v>
      </c>
      <c r="R96" s="23" t="s">
        <v>554</v>
      </c>
      <c r="S96" s="26">
        <v>9.2</v>
      </c>
      <c r="T96" s="27"/>
    </row>
    <row r="97" ht="18" customHeight="1" spans="1:20">
      <c r="A97" s="11">
        <f>90-1</f>
        <v>89</v>
      </c>
      <c r="B97" s="8" t="s">
        <v>555</v>
      </c>
      <c r="C97" s="8" t="s">
        <v>556</v>
      </c>
      <c r="D97" s="12">
        <f t="shared" si="2"/>
        <v>18.4</v>
      </c>
      <c r="E97" s="12">
        <v>18.4</v>
      </c>
      <c r="F97" s="13"/>
      <c r="G97" s="13"/>
      <c r="H97" s="13"/>
      <c r="I97" s="20">
        <v>92.79</v>
      </c>
      <c r="J97" s="12">
        <f t="shared" si="3"/>
        <v>1707.34</v>
      </c>
      <c r="K97" s="21">
        <v>1707.34</v>
      </c>
      <c r="L97" s="22">
        <v>18.4</v>
      </c>
      <c r="M97" s="23" t="s">
        <v>557</v>
      </c>
      <c r="N97" s="23" t="s">
        <v>558</v>
      </c>
      <c r="O97" s="23" t="s">
        <v>559</v>
      </c>
      <c r="P97" s="23" t="s">
        <v>560</v>
      </c>
      <c r="Q97" s="23" t="s">
        <v>556</v>
      </c>
      <c r="R97" s="23" t="s">
        <v>560</v>
      </c>
      <c r="S97" s="26">
        <v>18.4</v>
      </c>
      <c r="T97" s="27"/>
    </row>
    <row r="98" ht="18" customHeight="1" spans="1:20">
      <c r="A98" s="11">
        <f>91-1</f>
        <v>90</v>
      </c>
      <c r="B98" s="8" t="s">
        <v>561</v>
      </c>
      <c r="C98" s="8" t="s">
        <v>562</v>
      </c>
      <c r="D98" s="12">
        <f t="shared" si="2"/>
        <v>4.6</v>
      </c>
      <c r="E98" s="12">
        <v>4.6</v>
      </c>
      <c r="F98" s="13"/>
      <c r="G98" s="13"/>
      <c r="H98" s="13"/>
      <c r="I98" s="20">
        <v>92.79</v>
      </c>
      <c r="J98" s="12">
        <f t="shared" si="3"/>
        <v>426.83</v>
      </c>
      <c r="K98" s="21">
        <v>426.83</v>
      </c>
      <c r="L98" s="22">
        <v>4.6</v>
      </c>
      <c r="M98" s="23" t="s">
        <v>563</v>
      </c>
      <c r="N98" s="23" t="s">
        <v>564</v>
      </c>
      <c r="O98" s="23" t="s">
        <v>565</v>
      </c>
      <c r="P98" s="23" t="s">
        <v>566</v>
      </c>
      <c r="Q98" s="23" t="s">
        <v>562</v>
      </c>
      <c r="R98" s="23" t="s">
        <v>566</v>
      </c>
      <c r="S98" s="26">
        <v>4.6</v>
      </c>
      <c r="T98" s="27"/>
    </row>
    <row r="99" ht="18" customHeight="1" spans="1:20">
      <c r="A99" s="11">
        <f>92-1</f>
        <v>91</v>
      </c>
      <c r="B99" s="8" t="s">
        <v>567</v>
      </c>
      <c r="C99" s="8" t="s">
        <v>568</v>
      </c>
      <c r="D99" s="12">
        <f t="shared" si="2"/>
        <v>18.4</v>
      </c>
      <c r="E99" s="12">
        <v>18.4</v>
      </c>
      <c r="F99" s="13"/>
      <c r="G99" s="13"/>
      <c r="H99" s="13"/>
      <c r="I99" s="20">
        <v>92.79</v>
      </c>
      <c r="J99" s="12">
        <f t="shared" si="3"/>
        <v>1707.34</v>
      </c>
      <c r="K99" s="21">
        <v>1707.34</v>
      </c>
      <c r="L99" s="22">
        <v>18.4</v>
      </c>
      <c r="M99" s="23" t="s">
        <v>569</v>
      </c>
      <c r="N99" s="23" t="s">
        <v>570</v>
      </c>
      <c r="O99" s="23" t="s">
        <v>571</v>
      </c>
      <c r="P99" s="23" t="s">
        <v>572</v>
      </c>
      <c r="Q99" s="23" t="s">
        <v>568</v>
      </c>
      <c r="R99" s="23" t="s">
        <v>572</v>
      </c>
      <c r="S99" s="26">
        <v>18.4</v>
      </c>
      <c r="T99" s="27"/>
    </row>
    <row r="100" ht="18" customHeight="1" spans="1:20">
      <c r="A100" s="11">
        <f>93-1</f>
        <v>92</v>
      </c>
      <c r="B100" s="8" t="s">
        <v>573</v>
      </c>
      <c r="C100" s="8" t="s">
        <v>574</v>
      </c>
      <c r="D100" s="12">
        <f t="shared" si="2"/>
        <v>4.6</v>
      </c>
      <c r="E100" s="12">
        <v>4.6</v>
      </c>
      <c r="F100" s="13"/>
      <c r="G100" s="13"/>
      <c r="H100" s="13"/>
      <c r="I100" s="20">
        <v>92.79</v>
      </c>
      <c r="J100" s="12">
        <f t="shared" si="3"/>
        <v>426.83</v>
      </c>
      <c r="K100" s="21">
        <v>426.83</v>
      </c>
      <c r="L100" s="22">
        <v>4.6</v>
      </c>
      <c r="M100" s="23" t="s">
        <v>575</v>
      </c>
      <c r="N100" s="23" t="s">
        <v>576</v>
      </c>
      <c r="O100" s="23" t="s">
        <v>577</v>
      </c>
      <c r="P100" s="23" t="s">
        <v>578</v>
      </c>
      <c r="Q100" s="23" t="s">
        <v>574</v>
      </c>
      <c r="R100" s="23" t="s">
        <v>578</v>
      </c>
      <c r="S100" s="26">
        <v>4.6</v>
      </c>
      <c r="T100" s="27"/>
    </row>
    <row r="101" ht="18" customHeight="1" spans="1:20">
      <c r="A101" s="11">
        <f>94-1</f>
        <v>93</v>
      </c>
      <c r="B101" s="8" t="s">
        <v>579</v>
      </c>
      <c r="C101" s="8" t="s">
        <v>580</v>
      </c>
      <c r="D101" s="12">
        <f t="shared" si="2"/>
        <v>23</v>
      </c>
      <c r="E101" s="12">
        <v>23</v>
      </c>
      <c r="F101" s="13"/>
      <c r="G101" s="13"/>
      <c r="H101" s="13"/>
      <c r="I101" s="20">
        <v>92.79</v>
      </c>
      <c r="J101" s="12">
        <f t="shared" si="3"/>
        <v>2134.17</v>
      </c>
      <c r="K101" s="21">
        <v>2134.17</v>
      </c>
      <c r="L101" s="22">
        <v>23</v>
      </c>
      <c r="M101" s="23" t="s">
        <v>581</v>
      </c>
      <c r="N101" s="23" t="s">
        <v>582</v>
      </c>
      <c r="O101" s="23" t="s">
        <v>583</v>
      </c>
      <c r="P101" s="23" t="s">
        <v>584</v>
      </c>
      <c r="Q101" s="23" t="s">
        <v>580</v>
      </c>
      <c r="R101" s="23" t="s">
        <v>584</v>
      </c>
      <c r="S101" s="26">
        <v>23</v>
      </c>
      <c r="T101" s="27"/>
    </row>
    <row r="102" ht="18" customHeight="1" spans="1:20">
      <c r="A102" s="11">
        <f>95-1</f>
        <v>94</v>
      </c>
      <c r="B102" s="8" t="s">
        <v>585</v>
      </c>
      <c r="C102" s="8" t="s">
        <v>586</v>
      </c>
      <c r="D102" s="12">
        <f t="shared" si="2"/>
        <v>9.2</v>
      </c>
      <c r="E102" s="12">
        <v>9.2</v>
      </c>
      <c r="F102" s="13"/>
      <c r="G102" s="13"/>
      <c r="H102" s="13"/>
      <c r="I102" s="20">
        <v>92.79</v>
      </c>
      <c r="J102" s="12">
        <f t="shared" si="3"/>
        <v>853.67</v>
      </c>
      <c r="K102" s="21">
        <v>853.67</v>
      </c>
      <c r="L102" s="22">
        <v>9.2</v>
      </c>
      <c r="M102" s="23" t="s">
        <v>587</v>
      </c>
      <c r="N102" s="23" t="s">
        <v>588</v>
      </c>
      <c r="O102" s="23" t="s">
        <v>589</v>
      </c>
      <c r="P102" s="23" t="s">
        <v>590</v>
      </c>
      <c r="Q102" s="23" t="s">
        <v>586</v>
      </c>
      <c r="R102" s="23" t="s">
        <v>590</v>
      </c>
      <c r="S102" s="26">
        <v>9.2</v>
      </c>
      <c r="T102" s="27"/>
    </row>
    <row r="103" ht="18" customHeight="1" spans="1:20">
      <c r="A103" s="11">
        <f>96-1</f>
        <v>95</v>
      </c>
      <c r="B103" s="8" t="s">
        <v>591</v>
      </c>
      <c r="C103" s="8" t="s">
        <v>592</v>
      </c>
      <c r="D103" s="12">
        <f t="shared" si="2"/>
        <v>9.2</v>
      </c>
      <c r="E103" s="12">
        <v>9.2</v>
      </c>
      <c r="F103" s="13"/>
      <c r="G103" s="13"/>
      <c r="H103" s="13"/>
      <c r="I103" s="20">
        <v>92.79</v>
      </c>
      <c r="J103" s="12">
        <f t="shared" si="3"/>
        <v>853.67</v>
      </c>
      <c r="K103" s="21">
        <v>853.67</v>
      </c>
      <c r="L103" s="22">
        <v>9.2</v>
      </c>
      <c r="M103" s="23" t="s">
        <v>593</v>
      </c>
      <c r="N103" s="23" t="s">
        <v>594</v>
      </c>
      <c r="O103" s="23" t="s">
        <v>595</v>
      </c>
      <c r="P103" s="23" t="s">
        <v>596</v>
      </c>
      <c r="Q103" s="23" t="s">
        <v>592</v>
      </c>
      <c r="R103" s="23" t="s">
        <v>596</v>
      </c>
      <c r="S103" s="26">
        <v>9.2</v>
      </c>
      <c r="T103" s="27"/>
    </row>
    <row r="104" ht="18" customHeight="1" spans="1:20">
      <c r="A104" s="11">
        <f>97-1</f>
        <v>96</v>
      </c>
      <c r="B104" s="8" t="s">
        <v>597</v>
      </c>
      <c r="C104" s="8" t="s">
        <v>598</v>
      </c>
      <c r="D104" s="12">
        <f t="shared" si="2"/>
        <v>13.8</v>
      </c>
      <c r="E104" s="12">
        <v>13.8</v>
      </c>
      <c r="F104" s="13"/>
      <c r="G104" s="13"/>
      <c r="H104" s="13"/>
      <c r="I104" s="20">
        <v>92.79</v>
      </c>
      <c r="J104" s="12">
        <f t="shared" si="3"/>
        <v>1280.5</v>
      </c>
      <c r="K104" s="21">
        <v>1280.5</v>
      </c>
      <c r="L104" s="22">
        <v>13.8</v>
      </c>
      <c r="M104" s="23" t="s">
        <v>599</v>
      </c>
      <c r="N104" s="23" t="s">
        <v>600</v>
      </c>
      <c r="O104" s="23" t="s">
        <v>601</v>
      </c>
      <c r="P104" s="23" t="s">
        <v>602</v>
      </c>
      <c r="Q104" s="23" t="s">
        <v>598</v>
      </c>
      <c r="R104" s="23" t="s">
        <v>602</v>
      </c>
      <c r="S104" s="26">
        <v>13.8</v>
      </c>
      <c r="T104" s="27"/>
    </row>
    <row r="105" ht="18" customHeight="1" spans="1:20">
      <c r="A105" s="11">
        <f>98-1</f>
        <v>97</v>
      </c>
      <c r="B105" s="8" t="s">
        <v>603</v>
      </c>
      <c r="C105" s="8" t="s">
        <v>604</v>
      </c>
      <c r="D105" s="12">
        <f t="shared" si="2"/>
        <v>13.95</v>
      </c>
      <c r="E105" s="12">
        <v>13.95</v>
      </c>
      <c r="F105" s="13"/>
      <c r="G105" s="13"/>
      <c r="H105" s="13"/>
      <c r="I105" s="20">
        <v>92.79</v>
      </c>
      <c r="J105" s="12">
        <f t="shared" si="3"/>
        <v>1294.42</v>
      </c>
      <c r="K105" s="21">
        <v>1294.42</v>
      </c>
      <c r="L105" s="22">
        <v>13.95</v>
      </c>
      <c r="M105" s="23" t="s">
        <v>605</v>
      </c>
      <c r="N105" s="23" t="s">
        <v>606</v>
      </c>
      <c r="O105" s="23" t="s">
        <v>607</v>
      </c>
      <c r="P105" s="23" t="s">
        <v>608</v>
      </c>
      <c r="Q105" s="23" t="s">
        <v>604</v>
      </c>
      <c r="R105" s="23" t="s">
        <v>608</v>
      </c>
      <c r="S105" s="26">
        <v>13.95</v>
      </c>
      <c r="T105" s="27"/>
    </row>
    <row r="106" ht="18" customHeight="1" spans="1:20">
      <c r="A106" s="11">
        <f>99-1</f>
        <v>98</v>
      </c>
      <c r="B106" s="8" t="s">
        <v>609</v>
      </c>
      <c r="C106" s="8" t="s">
        <v>610</v>
      </c>
      <c r="D106" s="12">
        <f t="shared" si="2"/>
        <v>32.55</v>
      </c>
      <c r="E106" s="12">
        <v>32.55</v>
      </c>
      <c r="F106" s="13"/>
      <c r="G106" s="13"/>
      <c r="H106" s="13"/>
      <c r="I106" s="20">
        <v>92.79</v>
      </c>
      <c r="J106" s="12">
        <f t="shared" si="3"/>
        <v>3020.31</v>
      </c>
      <c r="K106" s="21">
        <v>3020.31</v>
      </c>
      <c r="L106" s="22">
        <v>32.55</v>
      </c>
      <c r="M106" s="23" t="s">
        <v>611</v>
      </c>
      <c r="N106" s="23" t="s">
        <v>612</v>
      </c>
      <c r="O106" s="23" t="s">
        <v>613</v>
      </c>
      <c r="P106" s="23" t="s">
        <v>614</v>
      </c>
      <c r="Q106" s="23" t="s">
        <v>610</v>
      </c>
      <c r="R106" s="23" t="s">
        <v>614</v>
      </c>
      <c r="S106" s="26">
        <v>32.55</v>
      </c>
      <c r="T106" s="27"/>
    </row>
    <row r="107" ht="18" customHeight="1" spans="1:20">
      <c r="A107" s="11">
        <f>100-1</f>
        <v>99</v>
      </c>
      <c r="B107" s="8" t="s">
        <v>615</v>
      </c>
      <c r="C107" s="8" t="s">
        <v>616</v>
      </c>
      <c r="D107" s="12">
        <f t="shared" si="2"/>
        <v>32.55</v>
      </c>
      <c r="E107" s="12">
        <v>32.55</v>
      </c>
      <c r="F107" s="13"/>
      <c r="G107" s="13"/>
      <c r="H107" s="13"/>
      <c r="I107" s="20">
        <v>92.79</v>
      </c>
      <c r="J107" s="12">
        <f t="shared" si="3"/>
        <v>3020.31</v>
      </c>
      <c r="K107" s="21">
        <v>3020.31</v>
      </c>
      <c r="L107" s="22">
        <v>32.55</v>
      </c>
      <c r="M107" s="23" t="s">
        <v>617</v>
      </c>
      <c r="N107" s="23" t="s">
        <v>618</v>
      </c>
      <c r="O107" s="23" t="s">
        <v>619</v>
      </c>
      <c r="P107" s="23" t="s">
        <v>620</v>
      </c>
      <c r="Q107" s="23" t="s">
        <v>616</v>
      </c>
      <c r="R107" s="23" t="s">
        <v>620</v>
      </c>
      <c r="S107" s="26">
        <v>32.55</v>
      </c>
      <c r="T107" s="27"/>
    </row>
    <row r="108" ht="18" customHeight="1" spans="1:20">
      <c r="A108" s="11">
        <f>101-1</f>
        <v>100</v>
      </c>
      <c r="B108" s="8" t="s">
        <v>621</v>
      </c>
      <c r="C108" s="8" t="s">
        <v>622</v>
      </c>
      <c r="D108" s="12">
        <f t="shared" si="2"/>
        <v>13.95</v>
      </c>
      <c r="E108" s="12">
        <v>13.95</v>
      </c>
      <c r="F108" s="13"/>
      <c r="G108" s="13"/>
      <c r="H108" s="13"/>
      <c r="I108" s="20">
        <v>92.79</v>
      </c>
      <c r="J108" s="12">
        <f t="shared" si="3"/>
        <v>1294.42</v>
      </c>
      <c r="K108" s="21">
        <v>1294.42</v>
      </c>
      <c r="L108" s="22">
        <v>13.95</v>
      </c>
      <c r="M108" s="23" t="s">
        <v>623</v>
      </c>
      <c r="N108" s="23" t="s">
        <v>624</v>
      </c>
      <c r="O108" s="23" t="s">
        <v>625</v>
      </c>
      <c r="P108" s="23" t="s">
        <v>626</v>
      </c>
      <c r="Q108" s="23" t="s">
        <v>622</v>
      </c>
      <c r="R108" s="23" t="s">
        <v>626</v>
      </c>
      <c r="S108" s="26">
        <v>13.95</v>
      </c>
      <c r="T108" s="27"/>
    </row>
    <row r="109" ht="18" customHeight="1" spans="1:20">
      <c r="A109" s="11">
        <f>102-1</f>
        <v>101</v>
      </c>
      <c r="B109" s="8" t="s">
        <v>627</v>
      </c>
      <c r="C109" s="8" t="s">
        <v>628</v>
      </c>
      <c r="D109" s="12">
        <f t="shared" si="2"/>
        <v>27.9</v>
      </c>
      <c r="E109" s="12">
        <v>27.9</v>
      </c>
      <c r="F109" s="13"/>
      <c r="G109" s="13"/>
      <c r="H109" s="13"/>
      <c r="I109" s="20">
        <v>92.79</v>
      </c>
      <c r="J109" s="12">
        <f t="shared" si="3"/>
        <v>2588.84</v>
      </c>
      <c r="K109" s="21">
        <v>2588.84</v>
      </c>
      <c r="L109" s="22">
        <v>27.9</v>
      </c>
      <c r="M109" s="23" t="s">
        <v>629</v>
      </c>
      <c r="N109" s="23" t="s">
        <v>630</v>
      </c>
      <c r="O109" s="23" t="s">
        <v>631</v>
      </c>
      <c r="P109" s="23" t="s">
        <v>632</v>
      </c>
      <c r="Q109" s="23" t="s">
        <v>628</v>
      </c>
      <c r="R109" s="23" t="s">
        <v>632</v>
      </c>
      <c r="S109" s="26">
        <v>27.9</v>
      </c>
      <c r="T109" s="27"/>
    </row>
    <row r="110" ht="18" customHeight="1" spans="1:20">
      <c r="A110" s="11">
        <f>103-1</f>
        <v>102</v>
      </c>
      <c r="B110" s="8" t="s">
        <v>633</v>
      </c>
      <c r="C110" s="8" t="s">
        <v>634</v>
      </c>
      <c r="D110" s="12">
        <f t="shared" si="2"/>
        <v>18.6</v>
      </c>
      <c r="E110" s="12">
        <v>18.6</v>
      </c>
      <c r="F110" s="13"/>
      <c r="G110" s="13"/>
      <c r="H110" s="13"/>
      <c r="I110" s="20">
        <v>92.79</v>
      </c>
      <c r="J110" s="12">
        <f t="shared" si="3"/>
        <v>1725.89</v>
      </c>
      <c r="K110" s="21">
        <v>1725.89</v>
      </c>
      <c r="L110" s="22">
        <v>18.6</v>
      </c>
      <c r="M110" s="23" t="s">
        <v>635</v>
      </c>
      <c r="N110" s="23" t="s">
        <v>636</v>
      </c>
      <c r="O110" s="23" t="s">
        <v>637</v>
      </c>
      <c r="P110" s="23" t="s">
        <v>638</v>
      </c>
      <c r="Q110" s="23" t="s">
        <v>634</v>
      </c>
      <c r="R110" s="23" t="s">
        <v>638</v>
      </c>
      <c r="S110" s="26">
        <v>18.6</v>
      </c>
      <c r="T110" s="27"/>
    </row>
    <row r="111" ht="18" customHeight="1" spans="1:20">
      <c r="A111" s="11">
        <f>104-1</f>
        <v>103</v>
      </c>
      <c r="B111" s="8" t="s">
        <v>639</v>
      </c>
      <c r="C111" s="8" t="s">
        <v>640</v>
      </c>
      <c r="D111" s="12">
        <f t="shared" si="2"/>
        <v>38.8</v>
      </c>
      <c r="E111" s="12">
        <v>38.8</v>
      </c>
      <c r="F111" s="13"/>
      <c r="G111" s="13"/>
      <c r="H111" s="13"/>
      <c r="I111" s="20">
        <v>92.79</v>
      </c>
      <c r="J111" s="12">
        <f t="shared" si="3"/>
        <v>3600.25</v>
      </c>
      <c r="K111" s="21">
        <v>3600.25</v>
      </c>
      <c r="L111" s="22">
        <v>38.8</v>
      </c>
      <c r="M111" s="23" t="s">
        <v>641</v>
      </c>
      <c r="N111" s="23" t="s">
        <v>642</v>
      </c>
      <c r="O111" s="23" t="s">
        <v>643</v>
      </c>
      <c r="P111" s="23" t="s">
        <v>644</v>
      </c>
      <c r="Q111" s="23" t="s">
        <v>640</v>
      </c>
      <c r="R111" s="23" t="s">
        <v>644</v>
      </c>
      <c r="S111" s="26">
        <v>38.8</v>
      </c>
      <c r="T111" s="27"/>
    </row>
    <row r="112" ht="18" customHeight="1" spans="1:20">
      <c r="A112" s="11">
        <f>105-1</f>
        <v>104</v>
      </c>
      <c r="B112" s="8" t="s">
        <v>645</v>
      </c>
      <c r="C112" s="8" t="s">
        <v>646</v>
      </c>
      <c r="D112" s="12">
        <f t="shared" si="2"/>
        <v>34.3</v>
      </c>
      <c r="E112" s="12">
        <v>34.3</v>
      </c>
      <c r="F112" s="13"/>
      <c r="G112" s="13"/>
      <c r="H112" s="13"/>
      <c r="I112" s="20">
        <v>92.79</v>
      </c>
      <c r="J112" s="12">
        <f t="shared" si="3"/>
        <v>3182.7</v>
      </c>
      <c r="K112" s="21">
        <v>3182.7</v>
      </c>
      <c r="L112" s="22">
        <v>34.3</v>
      </c>
      <c r="M112" s="23" t="s">
        <v>647</v>
      </c>
      <c r="N112" s="23" t="s">
        <v>648</v>
      </c>
      <c r="O112" s="23" t="s">
        <v>649</v>
      </c>
      <c r="P112" s="23" t="s">
        <v>650</v>
      </c>
      <c r="Q112" s="23" t="s">
        <v>646</v>
      </c>
      <c r="R112" s="23" t="s">
        <v>650</v>
      </c>
      <c r="S112" s="26">
        <v>34.3</v>
      </c>
      <c r="T112" s="27"/>
    </row>
    <row r="113" ht="18" customHeight="1" spans="1:20">
      <c r="A113" s="11">
        <f>106-1</f>
        <v>105</v>
      </c>
      <c r="B113" s="8" t="s">
        <v>651</v>
      </c>
      <c r="C113" s="8" t="s">
        <v>652</v>
      </c>
      <c r="D113" s="12">
        <f t="shared" si="2"/>
        <v>19.4</v>
      </c>
      <c r="E113" s="12">
        <v>19.4</v>
      </c>
      <c r="F113" s="13"/>
      <c r="G113" s="13"/>
      <c r="H113" s="13"/>
      <c r="I113" s="20">
        <v>92.79</v>
      </c>
      <c r="J113" s="12">
        <f t="shared" si="3"/>
        <v>1800.13</v>
      </c>
      <c r="K113" s="21">
        <v>1800.13</v>
      </c>
      <c r="L113" s="22">
        <v>19.4</v>
      </c>
      <c r="M113" s="23" t="s">
        <v>653</v>
      </c>
      <c r="N113" s="23" t="s">
        <v>654</v>
      </c>
      <c r="O113" s="23" t="s">
        <v>655</v>
      </c>
      <c r="P113" s="23" t="s">
        <v>656</v>
      </c>
      <c r="Q113" s="23" t="s">
        <v>652</v>
      </c>
      <c r="R113" s="23" t="s">
        <v>656</v>
      </c>
      <c r="S113" s="26">
        <v>19.4</v>
      </c>
      <c r="T113" s="27"/>
    </row>
    <row r="114" ht="18" customHeight="1" spans="1:20">
      <c r="A114" s="11">
        <f>107-1</f>
        <v>106</v>
      </c>
      <c r="B114" s="8" t="s">
        <v>657</v>
      </c>
      <c r="C114" s="8" t="s">
        <v>658</v>
      </c>
      <c r="D114" s="12">
        <f t="shared" si="2"/>
        <v>24.1</v>
      </c>
      <c r="E114" s="12">
        <v>24.1</v>
      </c>
      <c r="F114" s="13"/>
      <c r="G114" s="13"/>
      <c r="H114" s="13"/>
      <c r="I114" s="20">
        <v>92.79</v>
      </c>
      <c r="J114" s="12">
        <f t="shared" si="3"/>
        <v>2236.24</v>
      </c>
      <c r="K114" s="21">
        <v>2236.24</v>
      </c>
      <c r="L114" s="22">
        <v>24.1</v>
      </c>
      <c r="M114" s="23" t="s">
        <v>659</v>
      </c>
      <c r="N114" s="23" t="s">
        <v>660</v>
      </c>
      <c r="O114" s="23" t="s">
        <v>661</v>
      </c>
      <c r="P114" s="23" t="s">
        <v>662</v>
      </c>
      <c r="Q114" s="23" t="s">
        <v>658</v>
      </c>
      <c r="R114" s="23" t="s">
        <v>662</v>
      </c>
      <c r="S114" s="26">
        <v>24.1</v>
      </c>
      <c r="T114" s="27"/>
    </row>
    <row r="115" ht="18" customHeight="1" spans="1:20">
      <c r="A115" s="11">
        <f>108-1</f>
        <v>107</v>
      </c>
      <c r="B115" s="8" t="s">
        <v>663</v>
      </c>
      <c r="C115" s="8" t="s">
        <v>664</v>
      </c>
      <c r="D115" s="12">
        <f t="shared" si="2"/>
        <v>9.7</v>
      </c>
      <c r="E115" s="12">
        <v>9.7</v>
      </c>
      <c r="F115" s="13"/>
      <c r="G115" s="13"/>
      <c r="H115" s="13"/>
      <c r="I115" s="20">
        <v>92.79</v>
      </c>
      <c r="J115" s="12">
        <f t="shared" si="3"/>
        <v>900.06</v>
      </c>
      <c r="K115" s="21">
        <v>900.06</v>
      </c>
      <c r="L115" s="22">
        <v>9.7</v>
      </c>
      <c r="M115" s="23" t="s">
        <v>665</v>
      </c>
      <c r="N115" s="23" t="s">
        <v>666</v>
      </c>
      <c r="O115" s="23" t="s">
        <v>667</v>
      </c>
      <c r="P115" s="23" t="s">
        <v>668</v>
      </c>
      <c r="Q115" s="23" t="s">
        <v>664</v>
      </c>
      <c r="R115" s="23" t="s">
        <v>668</v>
      </c>
      <c r="S115" s="26">
        <v>9.7</v>
      </c>
      <c r="T115" s="27"/>
    </row>
    <row r="116" ht="18" customHeight="1" spans="1:20">
      <c r="A116" s="11">
        <f>109-1</f>
        <v>108</v>
      </c>
      <c r="B116" s="8" t="s">
        <v>669</v>
      </c>
      <c r="C116" s="8" t="s">
        <v>670</v>
      </c>
      <c r="D116" s="12">
        <f t="shared" si="2"/>
        <v>19.4</v>
      </c>
      <c r="E116" s="12">
        <v>19.4</v>
      </c>
      <c r="F116" s="13"/>
      <c r="G116" s="13"/>
      <c r="H116" s="13"/>
      <c r="I116" s="20">
        <v>92.79</v>
      </c>
      <c r="J116" s="12">
        <f t="shared" si="3"/>
        <v>1800.13</v>
      </c>
      <c r="K116" s="21">
        <v>1800.13</v>
      </c>
      <c r="L116" s="22">
        <v>19.4</v>
      </c>
      <c r="M116" s="23" t="s">
        <v>671</v>
      </c>
      <c r="N116" s="23" t="s">
        <v>672</v>
      </c>
      <c r="O116" s="23" t="s">
        <v>673</v>
      </c>
      <c r="P116" s="23" t="s">
        <v>674</v>
      </c>
      <c r="Q116" s="23" t="s">
        <v>670</v>
      </c>
      <c r="R116" s="23" t="s">
        <v>674</v>
      </c>
      <c r="S116" s="26">
        <v>19.4</v>
      </c>
      <c r="T116" s="27"/>
    </row>
    <row r="117" ht="18" customHeight="1" spans="1:20">
      <c r="A117" s="11">
        <f>110-1</f>
        <v>109</v>
      </c>
      <c r="B117" s="8" t="s">
        <v>675</v>
      </c>
      <c r="C117" s="8" t="s">
        <v>676</v>
      </c>
      <c r="D117" s="12">
        <f t="shared" si="2"/>
        <v>16.57</v>
      </c>
      <c r="E117" s="12">
        <v>16.57</v>
      </c>
      <c r="F117" s="13"/>
      <c r="G117" s="13"/>
      <c r="H117" s="13"/>
      <c r="I117" s="20">
        <v>92.79</v>
      </c>
      <c r="J117" s="12">
        <f t="shared" si="3"/>
        <v>1537.53</v>
      </c>
      <c r="K117" s="21">
        <v>1537.53</v>
      </c>
      <c r="L117" s="22">
        <v>16.57</v>
      </c>
      <c r="M117" s="23" t="s">
        <v>677</v>
      </c>
      <c r="N117" s="23" t="s">
        <v>678</v>
      </c>
      <c r="O117" s="23" t="s">
        <v>679</v>
      </c>
      <c r="P117" s="23" t="s">
        <v>680</v>
      </c>
      <c r="Q117" s="23" t="s">
        <v>676</v>
      </c>
      <c r="R117" s="23" t="s">
        <v>680</v>
      </c>
      <c r="S117" s="26">
        <v>16.57</v>
      </c>
      <c r="T117" s="27"/>
    </row>
    <row r="118" ht="18" customHeight="1" spans="1:20">
      <c r="A118" s="11">
        <f>111-1</f>
        <v>110</v>
      </c>
      <c r="B118" s="8" t="s">
        <v>681</v>
      </c>
      <c r="C118" s="8" t="s">
        <v>682</v>
      </c>
      <c r="D118" s="12">
        <f t="shared" si="2"/>
        <v>24.25</v>
      </c>
      <c r="E118" s="12">
        <v>24.25</v>
      </c>
      <c r="F118" s="13"/>
      <c r="G118" s="13"/>
      <c r="H118" s="13"/>
      <c r="I118" s="20">
        <v>92.79</v>
      </c>
      <c r="J118" s="12">
        <f t="shared" si="3"/>
        <v>2250.16</v>
      </c>
      <c r="K118" s="21">
        <v>2250.16</v>
      </c>
      <c r="L118" s="22">
        <v>24.25</v>
      </c>
      <c r="M118" s="23" t="s">
        <v>683</v>
      </c>
      <c r="N118" s="23" t="s">
        <v>684</v>
      </c>
      <c r="O118" s="23" t="s">
        <v>685</v>
      </c>
      <c r="P118" s="23" t="s">
        <v>686</v>
      </c>
      <c r="Q118" s="23" t="s">
        <v>682</v>
      </c>
      <c r="R118" s="23" t="s">
        <v>686</v>
      </c>
      <c r="S118" s="26">
        <v>24.25</v>
      </c>
      <c r="T118" s="27"/>
    </row>
    <row r="119" ht="18" customHeight="1" spans="1:20">
      <c r="A119" s="11">
        <f>112-1</f>
        <v>111</v>
      </c>
      <c r="B119" s="8" t="s">
        <v>687</v>
      </c>
      <c r="C119" s="8" t="s">
        <v>688</v>
      </c>
      <c r="D119" s="12">
        <f t="shared" si="2"/>
        <v>29.1</v>
      </c>
      <c r="E119" s="12">
        <v>29.1</v>
      </c>
      <c r="F119" s="13"/>
      <c r="G119" s="13"/>
      <c r="H119" s="13"/>
      <c r="I119" s="20">
        <v>92.79</v>
      </c>
      <c r="J119" s="12">
        <f t="shared" si="3"/>
        <v>2700.19</v>
      </c>
      <c r="K119" s="21">
        <v>2700.19</v>
      </c>
      <c r="L119" s="22">
        <v>29.1</v>
      </c>
      <c r="M119" s="23" t="s">
        <v>689</v>
      </c>
      <c r="N119" s="23" t="s">
        <v>690</v>
      </c>
      <c r="O119" s="23" t="s">
        <v>691</v>
      </c>
      <c r="P119" s="23" t="s">
        <v>692</v>
      </c>
      <c r="Q119" s="23" t="s">
        <v>688</v>
      </c>
      <c r="R119" s="23" t="s">
        <v>692</v>
      </c>
      <c r="S119" s="26">
        <v>29.1</v>
      </c>
      <c r="T119" s="27"/>
    </row>
    <row r="120" ht="18" customHeight="1" spans="1:20">
      <c r="A120" s="11">
        <f>113-1</f>
        <v>112</v>
      </c>
      <c r="B120" s="8" t="s">
        <v>693</v>
      </c>
      <c r="C120" s="8" t="s">
        <v>694</v>
      </c>
      <c r="D120" s="12">
        <f t="shared" si="2"/>
        <v>19.4</v>
      </c>
      <c r="E120" s="12">
        <v>19.4</v>
      </c>
      <c r="F120" s="13"/>
      <c r="G120" s="13"/>
      <c r="H120" s="13"/>
      <c r="I120" s="20">
        <v>92.79</v>
      </c>
      <c r="J120" s="12">
        <f t="shared" si="3"/>
        <v>1800.13</v>
      </c>
      <c r="K120" s="21">
        <v>1800.13</v>
      </c>
      <c r="L120" s="22">
        <v>19.4</v>
      </c>
      <c r="M120" s="23" t="s">
        <v>695</v>
      </c>
      <c r="N120" s="23" t="s">
        <v>696</v>
      </c>
      <c r="O120" s="23" t="s">
        <v>697</v>
      </c>
      <c r="P120" s="23" t="s">
        <v>698</v>
      </c>
      <c r="Q120" s="23" t="s">
        <v>694</v>
      </c>
      <c r="R120" s="23" t="s">
        <v>698</v>
      </c>
      <c r="S120" s="26">
        <v>19.4</v>
      </c>
      <c r="T120" s="27"/>
    </row>
    <row r="121" ht="18" customHeight="1" spans="1:20">
      <c r="A121" s="11">
        <f>114-1</f>
        <v>113</v>
      </c>
      <c r="B121" s="8" t="s">
        <v>699</v>
      </c>
      <c r="C121" s="8" t="s">
        <v>700</v>
      </c>
      <c r="D121" s="12">
        <f t="shared" si="2"/>
        <v>24.25</v>
      </c>
      <c r="E121" s="12">
        <v>24.25</v>
      </c>
      <c r="F121" s="13"/>
      <c r="G121" s="13"/>
      <c r="H121" s="13"/>
      <c r="I121" s="20">
        <v>92.79</v>
      </c>
      <c r="J121" s="12">
        <f t="shared" si="3"/>
        <v>2250.16</v>
      </c>
      <c r="K121" s="21">
        <v>2250.16</v>
      </c>
      <c r="L121" s="22">
        <v>24.25</v>
      </c>
      <c r="M121" s="23" t="s">
        <v>701</v>
      </c>
      <c r="N121" s="23" t="s">
        <v>702</v>
      </c>
      <c r="O121" s="23" t="s">
        <v>703</v>
      </c>
      <c r="P121" s="23" t="s">
        <v>704</v>
      </c>
      <c r="Q121" s="23" t="s">
        <v>700</v>
      </c>
      <c r="R121" s="23" t="s">
        <v>704</v>
      </c>
      <c r="S121" s="26">
        <v>24.25</v>
      </c>
      <c r="T121" s="27"/>
    </row>
    <row r="122" ht="18" customHeight="1" spans="1:20">
      <c r="A122" s="11">
        <f>115-1</f>
        <v>114</v>
      </c>
      <c r="B122" s="8" t="s">
        <v>705</v>
      </c>
      <c r="C122" s="8" t="s">
        <v>706</v>
      </c>
      <c r="D122" s="12">
        <f t="shared" si="2"/>
        <v>14.55</v>
      </c>
      <c r="E122" s="12">
        <v>14.55</v>
      </c>
      <c r="F122" s="13"/>
      <c r="G122" s="13"/>
      <c r="H122" s="13"/>
      <c r="I122" s="20">
        <v>92.79</v>
      </c>
      <c r="J122" s="12">
        <f t="shared" si="3"/>
        <v>1350.09</v>
      </c>
      <c r="K122" s="21">
        <v>1350.09</v>
      </c>
      <c r="L122" s="22">
        <v>14.55</v>
      </c>
      <c r="M122" s="23" t="s">
        <v>707</v>
      </c>
      <c r="N122" s="23" t="s">
        <v>708</v>
      </c>
      <c r="O122" s="23" t="s">
        <v>709</v>
      </c>
      <c r="P122" s="23" t="s">
        <v>710</v>
      </c>
      <c r="Q122" s="23" t="s">
        <v>706</v>
      </c>
      <c r="R122" s="23" t="s">
        <v>710</v>
      </c>
      <c r="S122" s="26">
        <v>14.55</v>
      </c>
      <c r="T122" s="27"/>
    </row>
    <row r="123" ht="18" customHeight="1" spans="1:20">
      <c r="A123" s="11">
        <f>116-1</f>
        <v>115</v>
      </c>
      <c r="B123" s="8" t="s">
        <v>711</v>
      </c>
      <c r="C123" s="8" t="s">
        <v>712</v>
      </c>
      <c r="D123" s="12">
        <f t="shared" si="2"/>
        <v>19.4</v>
      </c>
      <c r="E123" s="12">
        <v>19.4</v>
      </c>
      <c r="F123" s="13"/>
      <c r="G123" s="13"/>
      <c r="H123" s="13"/>
      <c r="I123" s="20">
        <v>92.79</v>
      </c>
      <c r="J123" s="12">
        <f t="shared" si="3"/>
        <v>1800.13</v>
      </c>
      <c r="K123" s="21">
        <v>1800.13</v>
      </c>
      <c r="L123" s="22">
        <v>19.4</v>
      </c>
      <c r="M123" s="23" t="s">
        <v>713</v>
      </c>
      <c r="N123" s="23" t="s">
        <v>714</v>
      </c>
      <c r="O123" s="23" t="s">
        <v>715</v>
      </c>
      <c r="P123" s="23" t="s">
        <v>716</v>
      </c>
      <c r="Q123" s="23" t="s">
        <v>712</v>
      </c>
      <c r="R123" s="23" t="s">
        <v>716</v>
      </c>
      <c r="S123" s="26">
        <v>19.4</v>
      </c>
      <c r="T123" s="27"/>
    </row>
    <row r="124" ht="18" customHeight="1" spans="1:20">
      <c r="A124" s="11">
        <f>117-1</f>
        <v>116</v>
      </c>
      <c r="B124" s="8" t="s">
        <v>717</v>
      </c>
      <c r="C124" s="8" t="s">
        <v>718</v>
      </c>
      <c r="D124" s="12">
        <f t="shared" si="2"/>
        <v>14.55</v>
      </c>
      <c r="E124" s="12">
        <v>14.55</v>
      </c>
      <c r="F124" s="13"/>
      <c r="G124" s="13"/>
      <c r="H124" s="13"/>
      <c r="I124" s="20">
        <v>92.79</v>
      </c>
      <c r="J124" s="12">
        <f t="shared" si="3"/>
        <v>1350.09</v>
      </c>
      <c r="K124" s="21">
        <v>1350.09</v>
      </c>
      <c r="L124" s="22">
        <v>14.55</v>
      </c>
      <c r="M124" s="23" t="s">
        <v>719</v>
      </c>
      <c r="N124" s="23" t="s">
        <v>720</v>
      </c>
      <c r="O124" s="23" t="s">
        <v>721</v>
      </c>
      <c r="P124" s="23" t="s">
        <v>722</v>
      </c>
      <c r="Q124" s="23" t="s">
        <v>718</v>
      </c>
      <c r="R124" s="23" t="s">
        <v>722</v>
      </c>
      <c r="S124" s="26">
        <v>14.55</v>
      </c>
      <c r="T124" s="27"/>
    </row>
    <row r="125" ht="18" customHeight="1" spans="1:20">
      <c r="A125" s="11">
        <f>118-1</f>
        <v>117</v>
      </c>
      <c r="B125" s="8" t="s">
        <v>723</v>
      </c>
      <c r="C125" s="8" t="s">
        <v>724</v>
      </c>
      <c r="D125" s="12">
        <f t="shared" si="2"/>
        <v>24.25</v>
      </c>
      <c r="E125" s="12">
        <v>24.25</v>
      </c>
      <c r="F125" s="13"/>
      <c r="G125" s="13"/>
      <c r="H125" s="13"/>
      <c r="I125" s="20">
        <v>92.79</v>
      </c>
      <c r="J125" s="12">
        <f t="shared" si="3"/>
        <v>2250.16</v>
      </c>
      <c r="K125" s="21">
        <v>2250.16</v>
      </c>
      <c r="L125" s="22">
        <v>24.25</v>
      </c>
      <c r="M125" s="23" t="s">
        <v>725</v>
      </c>
      <c r="N125" s="23" t="s">
        <v>726</v>
      </c>
      <c r="O125" s="23" t="s">
        <v>727</v>
      </c>
      <c r="P125" s="23" t="s">
        <v>728</v>
      </c>
      <c r="Q125" s="23" t="s">
        <v>724</v>
      </c>
      <c r="R125" s="23" t="s">
        <v>728</v>
      </c>
      <c r="S125" s="26">
        <v>24.25</v>
      </c>
      <c r="T125" s="27"/>
    </row>
    <row r="126" ht="18" customHeight="1" spans="1:20">
      <c r="A126" s="11">
        <f>119-1</f>
        <v>118</v>
      </c>
      <c r="B126" s="8" t="s">
        <v>729</v>
      </c>
      <c r="C126" s="8" t="s">
        <v>730</v>
      </c>
      <c r="D126" s="12">
        <f t="shared" si="2"/>
        <v>33.95</v>
      </c>
      <c r="E126" s="12">
        <v>33.95</v>
      </c>
      <c r="F126" s="13"/>
      <c r="G126" s="13"/>
      <c r="H126" s="13"/>
      <c r="I126" s="20">
        <v>92.79</v>
      </c>
      <c r="J126" s="12">
        <f t="shared" si="3"/>
        <v>3150.22</v>
      </c>
      <c r="K126" s="21">
        <v>3150.22</v>
      </c>
      <c r="L126" s="22">
        <v>33.95</v>
      </c>
      <c r="M126" s="23" t="s">
        <v>731</v>
      </c>
      <c r="N126" s="23" t="s">
        <v>732</v>
      </c>
      <c r="O126" s="23" t="s">
        <v>733</v>
      </c>
      <c r="P126" s="23" t="s">
        <v>734</v>
      </c>
      <c r="Q126" s="23" t="s">
        <v>730</v>
      </c>
      <c r="R126" s="23" t="s">
        <v>734</v>
      </c>
      <c r="S126" s="26">
        <v>33.95</v>
      </c>
      <c r="T126" s="27"/>
    </row>
    <row r="127" ht="18" customHeight="1" spans="1:20">
      <c r="A127" s="11">
        <f>120-1</f>
        <v>119</v>
      </c>
      <c r="B127" s="8" t="s">
        <v>735</v>
      </c>
      <c r="C127" s="8" t="s">
        <v>736</v>
      </c>
      <c r="D127" s="12">
        <f t="shared" si="2"/>
        <v>38.8</v>
      </c>
      <c r="E127" s="12">
        <v>38.8</v>
      </c>
      <c r="F127" s="13"/>
      <c r="G127" s="13"/>
      <c r="H127" s="13"/>
      <c r="I127" s="20">
        <v>92.79</v>
      </c>
      <c r="J127" s="12">
        <f t="shared" si="3"/>
        <v>3600.25</v>
      </c>
      <c r="K127" s="21">
        <v>3600.25</v>
      </c>
      <c r="L127" s="22">
        <v>38.8</v>
      </c>
      <c r="M127" s="23" t="s">
        <v>737</v>
      </c>
      <c r="N127" s="23" t="s">
        <v>738</v>
      </c>
      <c r="O127" s="23" t="s">
        <v>739</v>
      </c>
      <c r="P127" s="23" t="s">
        <v>740</v>
      </c>
      <c r="Q127" s="23" t="s">
        <v>736</v>
      </c>
      <c r="R127" s="23" t="s">
        <v>740</v>
      </c>
      <c r="S127" s="26">
        <v>38.8</v>
      </c>
      <c r="T127" s="27"/>
    </row>
    <row r="128" ht="18" customHeight="1" spans="1:20">
      <c r="A128" s="11">
        <f>121-1</f>
        <v>120</v>
      </c>
      <c r="B128" s="8" t="s">
        <v>741</v>
      </c>
      <c r="C128" s="8" t="s">
        <v>742</v>
      </c>
      <c r="D128" s="12">
        <f t="shared" si="2"/>
        <v>14.55</v>
      </c>
      <c r="E128" s="12">
        <v>14.55</v>
      </c>
      <c r="F128" s="13"/>
      <c r="G128" s="13"/>
      <c r="H128" s="13"/>
      <c r="I128" s="20">
        <v>92.79</v>
      </c>
      <c r="J128" s="12">
        <f t="shared" si="3"/>
        <v>1350.09</v>
      </c>
      <c r="K128" s="21">
        <v>1350.09</v>
      </c>
      <c r="L128" s="22">
        <v>14.55</v>
      </c>
      <c r="M128" s="23" t="s">
        <v>743</v>
      </c>
      <c r="N128" s="23" t="s">
        <v>744</v>
      </c>
      <c r="O128" s="23" t="s">
        <v>745</v>
      </c>
      <c r="P128" s="23" t="s">
        <v>746</v>
      </c>
      <c r="Q128" s="23" t="s">
        <v>742</v>
      </c>
      <c r="R128" s="23" t="s">
        <v>746</v>
      </c>
      <c r="S128" s="26">
        <v>14.55</v>
      </c>
      <c r="T128" s="27"/>
    </row>
    <row r="129" ht="18" customHeight="1" spans="1:20">
      <c r="A129" s="11">
        <f>122-1</f>
        <v>121</v>
      </c>
      <c r="B129" s="8" t="s">
        <v>747</v>
      </c>
      <c r="C129" s="8" t="s">
        <v>748</v>
      </c>
      <c r="D129" s="12">
        <f t="shared" si="2"/>
        <v>24.25</v>
      </c>
      <c r="E129" s="12">
        <v>24.25</v>
      </c>
      <c r="F129" s="13"/>
      <c r="G129" s="13"/>
      <c r="H129" s="13"/>
      <c r="I129" s="20">
        <v>92.79</v>
      </c>
      <c r="J129" s="12">
        <f t="shared" si="3"/>
        <v>2250.16</v>
      </c>
      <c r="K129" s="21">
        <v>2250.16</v>
      </c>
      <c r="L129" s="22">
        <v>24.25</v>
      </c>
      <c r="M129" s="23" t="s">
        <v>749</v>
      </c>
      <c r="N129" s="23" t="s">
        <v>750</v>
      </c>
      <c r="O129" s="23" t="s">
        <v>751</v>
      </c>
      <c r="P129" s="23" t="s">
        <v>752</v>
      </c>
      <c r="Q129" s="23" t="s">
        <v>748</v>
      </c>
      <c r="R129" s="23" t="s">
        <v>752</v>
      </c>
      <c r="S129" s="26">
        <v>24.25</v>
      </c>
      <c r="T129" s="27"/>
    </row>
    <row r="130" ht="18" customHeight="1" spans="1:20">
      <c r="A130" s="11">
        <f>123-1</f>
        <v>122</v>
      </c>
      <c r="B130" s="8" t="s">
        <v>753</v>
      </c>
      <c r="C130" s="8" t="s">
        <v>754</v>
      </c>
      <c r="D130" s="12">
        <f t="shared" si="2"/>
        <v>14.55</v>
      </c>
      <c r="E130" s="12">
        <v>14.55</v>
      </c>
      <c r="F130" s="13"/>
      <c r="G130" s="13"/>
      <c r="H130" s="13"/>
      <c r="I130" s="20">
        <v>92.79</v>
      </c>
      <c r="J130" s="12">
        <f t="shared" si="3"/>
        <v>1350.09</v>
      </c>
      <c r="K130" s="21">
        <v>1350.09</v>
      </c>
      <c r="L130" s="22">
        <v>14.55</v>
      </c>
      <c r="M130" s="23" t="s">
        <v>755</v>
      </c>
      <c r="N130" s="23" t="s">
        <v>756</v>
      </c>
      <c r="O130" s="23" t="s">
        <v>757</v>
      </c>
      <c r="P130" s="23" t="s">
        <v>758</v>
      </c>
      <c r="Q130" s="23" t="s">
        <v>754</v>
      </c>
      <c r="R130" s="23" t="s">
        <v>758</v>
      </c>
      <c r="S130" s="26">
        <v>14.55</v>
      </c>
      <c r="T130" s="27"/>
    </row>
    <row r="131" ht="18" customHeight="1" spans="1:20">
      <c r="A131" s="11">
        <f>124-1</f>
        <v>123</v>
      </c>
      <c r="B131" s="8" t="s">
        <v>759</v>
      </c>
      <c r="C131" s="8" t="s">
        <v>760</v>
      </c>
      <c r="D131" s="12">
        <f t="shared" si="2"/>
        <v>4.65</v>
      </c>
      <c r="E131" s="12">
        <v>4.65</v>
      </c>
      <c r="F131" s="13"/>
      <c r="G131" s="13"/>
      <c r="H131" s="13"/>
      <c r="I131" s="20">
        <v>92.79</v>
      </c>
      <c r="J131" s="12">
        <f t="shared" si="3"/>
        <v>431.47</v>
      </c>
      <c r="K131" s="21">
        <v>431.47</v>
      </c>
      <c r="L131" s="22">
        <v>4.65</v>
      </c>
      <c r="M131" s="23" t="s">
        <v>761</v>
      </c>
      <c r="N131" s="23" t="s">
        <v>762</v>
      </c>
      <c r="O131" s="23" t="s">
        <v>763</v>
      </c>
      <c r="P131" s="23" t="s">
        <v>764</v>
      </c>
      <c r="Q131" s="23" t="s">
        <v>760</v>
      </c>
      <c r="R131" s="23" t="s">
        <v>764</v>
      </c>
      <c r="S131" s="26">
        <v>4.65</v>
      </c>
      <c r="T131" s="27"/>
    </row>
    <row r="132" ht="18" customHeight="1" spans="1:20">
      <c r="A132" s="11">
        <f>125-1</f>
        <v>124</v>
      </c>
      <c r="B132" s="8" t="s">
        <v>765</v>
      </c>
      <c r="C132" s="8" t="s">
        <v>766</v>
      </c>
      <c r="D132" s="12">
        <f t="shared" si="2"/>
        <v>32.65</v>
      </c>
      <c r="E132" s="12">
        <v>32.65</v>
      </c>
      <c r="F132" s="13"/>
      <c r="G132" s="13"/>
      <c r="H132" s="13"/>
      <c r="I132" s="20">
        <v>92.79</v>
      </c>
      <c r="J132" s="12">
        <f t="shared" si="3"/>
        <v>3029.59</v>
      </c>
      <c r="K132" s="21">
        <v>3029.59</v>
      </c>
      <c r="L132" s="22">
        <v>32.65</v>
      </c>
      <c r="M132" s="23" t="s">
        <v>767</v>
      </c>
      <c r="N132" s="23" t="s">
        <v>768</v>
      </c>
      <c r="O132" s="23" t="s">
        <v>769</v>
      </c>
      <c r="P132" s="23" t="s">
        <v>770</v>
      </c>
      <c r="Q132" s="23" t="s">
        <v>766</v>
      </c>
      <c r="R132" s="23" t="s">
        <v>770</v>
      </c>
      <c r="S132" s="26">
        <v>32.65</v>
      </c>
      <c r="T132" s="27"/>
    </row>
    <row r="133" ht="18" customHeight="1" spans="1:20">
      <c r="A133" s="11">
        <f>126-1</f>
        <v>125</v>
      </c>
      <c r="B133" s="8" t="s">
        <v>771</v>
      </c>
      <c r="C133" s="8" t="s">
        <v>772</v>
      </c>
      <c r="D133" s="12">
        <f t="shared" si="2"/>
        <v>4.65</v>
      </c>
      <c r="E133" s="12">
        <v>4.65</v>
      </c>
      <c r="F133" s="13"/>
      <c r="G133" s="13"/>
      <c r="H133" s="13"/>
      <c r="I133" s="20">
        <v>92.79</v>
      </c>
      <c r="J133" s="12">
        <f t="shared" si="3"/>
        <v>431.47</v>
      </c>
      <c r="K133" s="21">
        <v>431.47</v>
      </c>
      <c r="L133" s="22">
        <v>4.65</v>
      </c>
      <c r="M133" s="23" t="s">
        <v>773</v>
      </c>
      <c r="N133" s="23" t="s">
        <v>774</v>
      </c>
      <c r="O133" s="23" t="s">
        <v>775</v>
      </c>
      <c r="P133" s="23" t="s">
        <v>776</v>
      </c>
      <c r="Q133" s="23" t="s">
        <v>772</v>
      </c>
      <c r="R133" s="23" t="s">
        <v>776</v>
      </c>
      <c r="S133" s="26">
        <v>4.65</v>
      </c>
      <c r="T133" s="27"/>
    </row>
    <row r="134" ht="18" customHeight="1" spans="1:20">
      <c r="A134" s="11">
        <f>127-1</f>
        <v>126</v>
      </c>
      <c r="B134" s="8" t="s">
        <v>777</v>
      </c>
      <c r="C134" s="8" t="s">
        <v>778</v>
      </c>
      <c r="D134" s="12">
        <f t="shared" si="2"/>
        <v>26.7</v>
      </c>
      <c r="E134" s="12">
        <v>26.7</v>
      </c>
      <c r="F134" s="13"/>
      <c r="G134" s="13"/>
      <c r="H134" s="13"/>
      <c r="I134" s="20">
        <v>92.79</v>
      </c>
      <c r="J134" s="12">
        <f t="shared" si="3"/>
        <v>2477.49</v>
      </c>
      <c r="K134" s="21">
        <v>2477.49</v>
      </c>
      <c r="L134" s="22">
        <v>26.7</v>
      </c>
      <c r="M134" s="23" t="s">
        <v>779</v>
      </c>
      <c r="N134" s="23" t="s">
        <v>780</v>
      </c>
      <c r="O134" s="23" t="s">
        <v>781</v>
      </c>
      <c r="P134" s="23" t="s">
        <v>782</v>
      </c>
      <c r="Q134" s="23" t="s">
        <v>778</v>
      </c>
      <c r="R134" s="23" t="s">
        <v>782</v>
      </c>
      <c r="S134" s="26">
        <v>26.7</v>
      </c>
      <c r="T134" s="27"/>
    </row>
    <row r="135" ht="18" customHeight="1" spans="1:20">
      <c r="A135" s="11">
        <f>128-1</f>
        <v>127</v>
      </c>
      <c r="B135" s="8" t="s">
        <v>783</v>
      </c>
      <c r="C135" s="8" t="s">
        <v>784</v>
      </c>
      <c r="D135" s="12">
        <f t="shared" si="2"/>
        <v>18.6</v>
      </c>
      <c r="E135" s="12">
        <v>18.6</v>
      </c>
      <c r="F135" s="13"/>
      <c r="G135" s="13"/>
      <c r="H135" s="13"/>
      <c r="I135" s="20">
        <v>92.79</v>
      </c>
      <c r="J135" s="12">
        <f t="shared" si="3"/>
        <v>1725.89</v>
      </c>
      <c r="K135" s="21">
        <v>1725.89</v>
      </c>
      <c r="L135" s="22">
        <v>18.6</v>
      </c>
      <c r="M135" s="23" t="s">
        <v>785</v>
      </c>
      <c r="N135" s="23" t="s">
        <v>786</v>
      </c>
      <c r="O135" s="23" t="s">
        <v>787</v>
      </c>
      <c r="P135" s="23" t="s">
        <v>788</v>
      </c>
      <c r="Q135" s="23" t="s">
        <v>784</v>
      </c>
      <c r="R135" s="23" t="s">
        <v>788</v>
      </c>
      <c r="S135" s="26">
        <v>18.6</v>
      </c>
      <c r="T135" s="27"/>
    </row>
    <row r="136" ht="18" customHeight="1" spans="1:20">
      <c r="A136" s="11">
        <f>129-1</f>
        <v>128</v>
      </c>
      <c r="B136" s="8" t="s">
        <v>789</v>
      </c>
      <c r="C136" s="8" t="s">
        <v>790</v>
      </c>
      <c r="D136" s="12">
        <f t="shared" si="2"/>
        <v>32.55</v>
      </c>
      <c r="E136" s="12">
        <v>32.55</v>
      </c>
      <c r="F136" s="13"/>
      <c r="G136" s="13"/>
      <c r="H136" s="13"/>
      <c r="I136" s="20">
        <v>92.79</v>
      </c>
      <c r="J136" s="12">
        <f t="shared" si="3"/>
        <v>3020.31</v>
      </c>
      <c r="K136" s="21">
        <v>3020.31</v>
      </c>
      <c r="L136" s="22">
        <v>32.55</v>
      </c>
      <c r="M136" s="23" t="s">
        <v>791</v>
      </c>
      <c r="N136" s="23" t="s">
        <v>792</v>
      </c>
      <c r="O136" s="23" t="s">
        <v>793</v>
      </c>
      <c r="P136" s="23" t="s">
        <v>794</v>
      </c>
      <c r="Q136" s="23" t="s">
        <v>790</v>
      </c>
      <c r="R136" s="23" t="s">
        <v>794</v>
      </c>
      <c r="S136" s="26">
        <v>32.55</v>
      </c>
      <c r="T136" s="27"/>
    </row>
    <row r="137" ht="18" customHeight="1" spans="1:20">
      <c r="A137" s="11">
        <f>130-1</f>
        <v>129</v>
      </c>
      <c r="B137" s="8" t="s">
        <v>795</v>
      </c>
      <c r="C137" s="8" t="s">
        <v>796</v>
      </c>
      <c r="D137" s="12">
        <f t="shared" ref="D137:D200" si="4">ROUND((ROUND(E137,2)+ROUND(F137,2)+ROUND(G137,2)+ROUND(H137,2)),2)</f>
        <v>13.95</v>
      </c>
      <c r="E137" s="12">
        <v>13.95</v>
      </c>
      <c r="F137" s="13"/>
      <c r="G137" s="13"/>
      <c r="H137" s="13"/>
      <c r="I137" s="20">
        <v>92.79</v>
      </c>
      <c r="J137" s="12">
        <f t="shared" ref="J137:J200" si="5">ROUND(((ROUND(E137,2)+ROUND(F137,2)+ROUND(G137,2)+ROUND(H137,2))*ROUND(I137,4)),2)</f>
        <v>1294.42</v>
      </c>
      <c r="K137" s="21">
        <v>1294.42</v>
      </c>
      <c r="L137" s="22">
        <v>13.95</v>
      </c>
      <c r="M137" s="23" t="s">
        <v>797</v>
      </c>
      <c r="N137" s="23" t="s">
        <v>798</v>
      </c>
      <c r="O137" s="23" t="s">
        <v>799</v>
      </c>
      <c r="P137" s="23" t="s">
        <v>800</v>
      </c>
      <c r="Q137" s="23" t="s">
        <v>796</v>
      </c>
      <c r="R137" s="23" t="s">
        <v>800</v>
      </c>
      <c r="S137" s="26">
        <v>13.95</v>
      </c>
      <c r="T137" s="27"/>
    </row>
    <row r="138" ht="18" customHeight="1" spans="1:20">
      <c r="A138" s="11">
        <f>131-1</f>
        <v>130</v>
      </c>
      <c r="B138" s="8" t="s">
        <v>801</v>
      </c>
      <c r="C138" s="8" t="s">
        <v>802</v>
      </c>
      <c r="D138" s="12">
        <f t="shared" si="4"/>
        <v>18.6</v>
      </c>
      <c r="E138" s="12">
        <v>18.6</v>
      </c>
      <c r="F138" s="13"/>
      <c r="G138" s="13"/>
      <c r="H138" s="13"/>
      <c r="I138" s="20">
        <v>92.79</v>
      </c>
      <c r="J138" s="12">
        <f t="shared" si="5"/>
        <v>1725.89</v>
      </c>
      <c r="K138" s="21">
        <v>1725.89</v>
      </c>
      <c r="L138" s="22">
        <v>18.6</v>
      </c>
      <c r="M138" s="23" t="s">
        <v>803</v>
      </c>
      <c r="N138" s="23" t="s">
        <v>804</v>
      </c>
      <c r="O138" s="23" t="s">
        <v>805</v>
      </c>
      <c r="P138" s="23" t="s">
        <v>806</v>
      </c>
      <c r="Q138" s="23" t="s">
        <v>802</v>
      </c>
      <c r="R138" s="23" t="s">
        <v>806</v>
      </c>
      <c r="S138" s="26">
        <v>18.6</v>
      </c>
      <c r="T138" s="27"/>
    </row>
    <row r="139" ht="18" customHeight="1" spans="1:20">
      <c r="A139" s="11">
        <f>132-1</f>
        <v>131</v>
      </c>
      <c r="B139" s="8" t="s">
        <v>807</v>
      </c>
      <c r="C139" s="8" t="s">
        <v>808</v>
      </c>
      <c r="D139" s="12">
        <f t="shared" si="4"/>
        <v>32.55</v>
      </c>
      <c r="E139" s="12">
        <v>32.55</v>
      </c>
      <c r="F139" s="13"/>
      <c r="G139" s="13"/>
      <c r="H139" s="13"/>
      <c r="I139" s="20">
        <v>92.79</v>
      </c>
      <c r="J139" s="12">
        <f t="shared" si="5"/>
        <v>3020.31</v>
      </c>
      <c r="K139" s="21">
        <v>3020.31</v>
      </c>
      <c r="L139" s="22">
        <v>32.55</v>
      </c>
      <c r="M139" s="23" t="s">
        <v>809</v>
      </c>
      <c r="N139" s="23" t="s">
        <v>810</v>
      </c>
      <c r="O139" s="23" t="s">
        <v>811</v>
      </c>
      <c r="P139" s="23" t="s">
        <v>812</v>
      </c>
      <c r="Q139" s="23" t="s">
        <v>808</v>
      </c>
      <c r="R139" s="23" t="s">
        <v>812</v>
      </c>
      <c r="S139" s="26">
        <v>32.55</v>
      </c>
      <c r="T139" s="27"/>
    </row>
    <row r="140" ht="18" customHeight="1" spans="1:20">
      <c r="A140" s="11">
        <f>133-1</f>
        <v>132</v>
      </c>
      <c r="B140" s="8" t="s">
        <v>813</v>
      </c>
      <c r="C140" s="8" t="s">
        <v>814</v>
      </c>
      <c r="D140" s="12">
        <f t="shared" si="4"/>
        <v>18.6</v>
      </c>
      <c r="E140" s="12">
        <v>18.6</v>
      </c>
      <c r="F140" s="13"/>
      <c r="G140" s="13"/>
      <c r="H140" s="13"/>
      <c r="I140" s="20">
        <v>92.79</v>
      </c>
      <c r="J140" s="12">
        <f t="shared" si="5"/>
        <v>1725.89</v>
      </c>
      <c r="K140" s="21">
        <v>1725.89</v>
      </c>
      <c r="L140" s="22">
        <v>18.6</v>
      </c>
      <c r="M140" s="23" t="s">
        <v>815</v>
      </c>
      <c r="N140" s="23" t="s">
        <v>816</v>
      </c>
      <c r="O140" s="23" t="s">
        <v>817</v>
      </c>
      <c r="P140" s="23" t="s">
        <v>818</v>
      </c>
      <c r="Q140" s="23" t="s">
        <v>814</v>
      </c>
      <c r="R140" s="23" t="s">
        <v>818</v>
      </c>
      <c r="S140" s="26">
        <v>18.6</v>
      </c>
      <c r="T140" s="27"/>
    </row>
    <row r="141" ht="18" customHeight="1" spans="1:20">
      <c r="A141" s="11">
        <f>134-1</f>
        <v>133</v>
      </c>
      <c r="B141" s="8" t="s">
        <v>819</v>
      </c>
      <c r="C141" s="8" t="s">
        <v>820</v>
      </c>
      <c r="D141" s="12">
        <f t="shared" si="4"/>
        <v>14.4</v>
      </c>
      <c r="E141" s="12">
        <v>14.4</v>
      </c>
      <c r="F141" s="13"/>
      <c r="G141" s="13"/>
      <c r="H141" s="13"/>
      <c r="I141" s="20">
        <v>92.79</v>
      </c>
      <c r="J141" s="12">
        <f t="shared" si="5"/>
        <v>1336.18</v>
      </c>
      <c r="K141" s="21">
        <v>1336.18</v>
      </c>
      <c r="L141" s="22">
        <v>14.4</v>
      </c>
      <c r="M141" s="23" t="s">
        <v>821</v>
      </c>
      <c r="N141" s="23" t="s">
        <v>822</v>
      </c>
      <c r="O141" s="23" t="s">
        <v>823</v>
      </c>
      <c r="P141" s="23" t="s">
        <v>824</v>
      </c>
      <c r="Q141" s="23" t="s">
        <v>820</v>
      </c>
      <c r="R141" s="23" t="s">
        <v>824</v>
      </c>
      <c r="S141" s="26">
        <v>14.4</v>
      </c>
      <c r="T141" s="27"/>
    </row>
    <row r="142" ht="18" customHeight="1" spans="1:20">
      <c r="A142" s="11">
        <f>135-1</f>
        <v>134</v>
      </c>
      <c r="B142" s="8" t="s">
        <v>825</v>
      </c>
      <c r="C142" s="8" t="s">
        <v>826</v>
      </c>
      <c r="D142" s="12">
        <f t="shared" si="4"/>
        <v>18.6</v>
      </c>
      <c r="E142" s="12">
        <v>18.6</v>
      </c>
      <c r="F142" s="13"/>
      <c r="G142" s="13"/>
      <c r="H142" s="13"/>
      <c r="I142" s="20">
        <v>92.79</v>
      </c>
      <c r="J142" s="12">
        <f t="shared" si="5"/>
        <v>1725.89</v>
      </c>
      <c r="K142" s="21">
        <v>1725.89</v>
      </c>
      <c r="L142" s="22">
        <v>18.6</v>
      </c>
      <c r="M142" s="23" t="s">
        <v>827</v>
      </c>
      <c r="N142" s="23" t="s">
        <v>828</v>
      </c>
      <c r="O142" s="23" t="s">
        <v>829</v>
      </c>
      <c r="P142" s="23" t="s">
        <v>830</v>
      </c>
      <c r="Q142" s="23" t="s">
        <v>826</v>
      </c>
      <c r="R142" s="23" t="s">
        <v>830</v>
      </c>
      <c r="S142" s="26">
        <v>18.6</v>
      </c>
      <c r="T142" s="27"/>
    </row>
    <row r="143" ht="18" customHeight="1" spans="1:20">
      <c r="A143" s="11">
        <f>136-1</f>
        <v>135</v>
      </c>
      <c r="B143" s="8" t="s">
        <v>831</v>
      </c>
      <c r="C143" s="8" t="s">
        <v>832</v>
      </c>
      <c r="D143" s="12">
        <f t="shared" si="4"/>
        <v>41.85</v>
      </c>
      <c r="E143" s="12">
        <v>41.85</v>
      </c>
      <c r="F143" s="13"/>
      <c r="G143" s="13"/>
      <c r="H143" s="13"/>
      <c r="I143" s="20">
        <v>92.79</v>
      </c>
      <c r="J143" s="12">
        <f t="shared" si="5"/>
        <v>3883.26</v>
      </c>
      <c r="K143" s="21">
        <v>3883.26</v>
      </c>
      <c r="L143" s="22">
        <v>41.85</v>
      </c>
      <c r="M143" s="23" t="s">
        <v>833</v>
      </c>
      <c r="N143" s="23" t="s">
        <v>834</v>
      </c>
      <c r="O143" s="23" t="s">
        <v>835</v>
      </c>
      <c r="P143" s="23" t="s">
        <v>836</v>
      </c>
      <c r="Q143" s="23" t="s">
        <v>832</v>
      </c>
      <c r="R143" s="23" t="s">
        <v>836</v>
      </c>
      <c r="S143" s="26">
        <v>41.85</v>
      </c>
      <c r="T143" s="27"/>
    </row>
    <row r="144" ht="18" customHeight="1" spans="1:20">
      <c r="A144" s="11">
        <f>137-1</f>
        <v>136</v>
      </c>
      <c r="B144" s="8" t="s">
        <v>837</v>
      </c>
      <c r="C144" s="8" t="s">
        <v>838</v>
      </c>
      <c r="D144" s="12">
        <f t="shared" si="4"/>
        <v>13.95</v>
      </c>
      <c r="E144" s="12">
        <v>13.95</v>
      </c>
      <c r="F144" s="13"/>
      <c r="G144" s="13"/>
      <c r="H144" s="13"/>
      <c r="I144" s="20">
        <v>92.79</v>
      </c>
      <c r="J144" s="12">
        <f t="shared" si="5"/>
        <v>1294.42</v>
      </c>
      <c r="K144" s="21">
        <v>1294.42</v>
      </c>
      <c r="L144" s="22">
        <v>13.95</v>
      </c>
      <c r="M144" s="23" t="s">
        <v>839</v>
      </c>
      <c r="N144" s="23" t="s">
        <v>840</v>
      </c>
      <c r="O144" s="23" t="s">
        <v>841</v>
      </c>
      <c r="P144" s="23" t="s">
        <v>842</v>
      </c>
      <c r="Q144" s="23" t="s">
        <v>838</v>
      </c>
      <c r="R144" s="23" t="s">
        <v>842</v>
      </c>
      <c r="S144" s="26">
        <v>13.95</v>
      </c>
      <c r="T144" s="27"/>
    </row>
    <row r="145" ht="18" customHeight="1" spans="1:20">
      <c r="A145" s="11">
        <f>138-1</f>
        <v>137</v>
      </c>
      <c r="B145" s="8" t="s">
        <v>843</v>
      </c>
      <c r="C145" s="8" t="s">
        <v>844</v>
      </c>
      <c r="D145" s="12">
        <f t="shared" si="4"/>
        <v>27.9</v>
      </c>
      <c r="E145" s="12">
        <v>27.9</v>
      </c>
      <c r="F145" s="13"/>
      <c r="G145" s="13"/>
      <c r="H145" s="13"/>
      <c r="I145" s="20">
        <v>92.79</v>
      </c>
      <c r="J145" s="12">
        <f t="shared" si="5"/>
        <v>2588.84</v>
      </c>
      <c r="K145" s="21">
        <v>2588.84</v>
      </c>
      <c r="L145" s="22">
        <v>27.9</v>
      </c>
      <c r="M145" s="23" t="s">
        <v>845</v>
      </c>
      <c r="N145" s="23" t="s">
        <v>846</v>
      </c>
      <c r="O145" s="23" t="s">
        <v>847</v>
      </c>
      <c r="P145" s="23" t="s">
        <v>848</v>
      </c>
      <c r="Q145" s="23" t="s">
        <v>844</v>
      </c>
      <c r="R145" s="23" t="s">
        <v>848</v>
      </c>
      <c r="S145" s="26">
        <v>27.9</v>
      </c>
      <c r="T145" s="27"/>
    </row>
    <row r="146" ht="18" customHeight="1" spans="1:20">
      <c r="A146" s="11">
        <f>139-1</f>
        <v>138</v>
      </c>
      <c r="B146" s="8" t="s">
        <v>849</v>
      </c>
      <c r="C146" s="8" t="s">
        <v>850</v>
      </c>
      <c r="D146" s="12">
        <f t="shared" si="4"/>
        <v>18.6</v>
      </c>
      <c r="E146" s="12">
        <v>18.6</v>
      </c>
      <c r="F146" s="13"/>
      <c r="G146" s="13"/>
      <c r="H146" s="13"/>
      <c r="I146" s="20">
        <v>92.79</v>
      </c>
      <c r="J146" s="12">
        <f t="shared" si="5"/>
        <v>1725.89</v>
      </c>
      <c r="K146" s="21">
        <v>1725.89</v>
      </c>
      <c r="L146" s="22">
        <v>18.6</v>
      </c>
      <c r="M146" s="23" t="s">
        <v>851</v>
      </c>
      <c r="N146" s="23" t="s">
        <v>852</v>
      </c>
      <c r="O146" s="23" t="s">
        <v>853</v>
      </c>
      <c r="P146" s="23" t="s">
        <v>854</v>
      </c>
      <c r="Q146" s="23" t="s">
        <v>850</v>
      </c>
      <c r="R146" s="23" t="s">
        <v>854</v>
      </c>
      <c r="S146" s="26">
        <v>18.6</v>
      </c>
      <c r="T146" s="27"/>
    </row>
    <row r="147" ht="18" customHeight="1" spans="1:20">
      <c r="A147" s="11">
        <f>140-1</f>
        <v>139</v>
      </c>
      <c r="B147" s="8" t="s">
        <v>855</v>
      </c>
      <c r="C147" s="8" t="s">
        <v>856</v>
      </c>
      <c r="D147" s="12">
        <f t="shared" si="4"/>
        <v>18.6</v>
      </c>
      <c r="E147" s="12">
        <v>18.6</v>
      </c>
      <c r="F147" s="13"/>
      <c r="G147" s="13"/>
      <c r="H147" s="13"/>
      <c r="I147" s="20">
        <v>92.79</v>
      </c>
      <c r="J147" s="12">
        <f t="shared" si="5"/>
        <v>1725.89</v>
      </c>
      <c r="K147" s="21">
        <v>1725.89</v>
      </c>
      <c r="L147" s="22">
        <v>18.6</v>
      </c>
      <c r="M147" s="23" t="s">
        <v>857</v>
      </c>
      <c r="N147" s="23" t="s">
        <v>858</v>
      </c>
      <c r="O147" s="23" t="s">
        <v>859</v>
      </c>
      <c r="P147" s="23" t="s">
        <v>860</v>
      </c>
      <c r="Q147" s="23" t="s">
        <v>856</v>
      </c>
      <c r="R147" s="23" t="s">
        <v>860</v>
      </c>
      <c r="S147" s="26">
        <v>18.6</v>
      </c>
      <c r="T147" s="27"/>
    </row>
    <row r="148" ht="18" customHeight="1" spans="1:20">
      <c r="A148" s="11">
        <f>141-1</f>
        <v>140</v>
      </c>
      <c r="B148" s="8" t="s">
        <v>861</v>
      </c>
      <c r="C148" s="8" t="s">
        <v>862</v>
      </c>
      <c r="D148" s="12">
        <f t="shared" si="4"/>
        <v>22.95</v>
      </c>
      <c r="E148" s="12">
        <v>22.95</v>
      </c>
      <c r="F148" s="13"/>
      <c r="G148" s="13"/>
      <c r="H148" s="13"/>
      <c r="I148" s="20">
        <v>92.79</v>
      </c>
      <c r="J148" s="12">
        <f t="shared" si="5"/>
        <v>2129.53</v>
      </c>
      <c r="K148" s="21">
        <v>2129.53</v>
      </c>
      <c r="L148" s="22">
        <v>22.95</v>
      </c>
      <c r="M148" s="23" t="s">
        <v>863</v>
      </c>
      <c r="N148" s="23" t="s">
        <v>864</v>
      </c>
      <c r="O148" s="23" t="s">
        <v>865</v>
      </c>
      <c r="P148" s="23" t="s">
        <v>866</v>
      </c>
      <c r="Q148" s="23" t="s">
        <v>862</v>
      </c>
      <c r="R148" s="23" t="s">
        <v>866</v>
      </c>
      <c r="S148" s="26">
        <v>22.95</v>
      </c>
      <c r="T148" s="27"/>
    </row>
    <row r="149" ht="18" customHeight="1" spans="1:20">
      <c r="A149" s="11">
        <f>142-1</f>
        <v>141</v>
      </c>
      <c r="B149" s="8" t="s">
        <v>867</v>
      </c>
      <c r="C149" s="8" t="s">
        <v>868</v>
      </c>
      <c r="D149" s="12">
        <f t="shared" si="4"/>
        <v>28.35</v>
      </c>
      <c r="E149" s="12">
        <v>28.35</v>
      </c>
      <c r="F149" s="13"/>
      <c r="G149" s="13"/>
      <c r="H149" s="13"/>
      <c r="I149" s="20">
        <v>92.79</v>
      </c>
      <c r="J149" s="12">
        <f t="shared" si="5"/>
        <v>2630.6</v>
      </c>
      <c r="K149" s="21">
        <v>2630.6</v>
      </c>
      <c r="L149" s="22">
        <v>28.35</v>
      </c>
      <c r="M149" s="23" t="s">
        <v>869</v>
      </c>
      <c r="N149" s="23" t="s">
        <v>870</v>
      </c>
      <c r="O149" s="23" t="s">
        <v>871</v>
      </c>
      <c r="P149" s="23" t="s">
        <v>872</v>
      </c>
      <c r="Q149" s="23" t="s">
        <v>868</v>
      </c>
      <c r="R149" s="23" t="s">
        <v>872</v>
      </c>
      <c r="S149" s="26">
        <v>28.35</v>
      </c>
      <c r="T149" s="27"/>
    </row>
    <row r="150" ht="18" customHeight="1" spans="1:20">
      <c r="A150" s="11">
        <f>143-1</f>
        <v>142</v>
      </c>
      <c r="B150" s="8" t="s">
        <v>873</v>
      </c>
      <c r="C150" s="8" t="s">
        <v>874</v>
      </c>
      <c r="D150" s="12">
        <f t="shared" si="4"/>
        <v>16.95</v>
      </c>
      <c r="E150" s="12">
        <v>16.95</v>
      </c>
      <c r="F150" s="13"/>
      <c r="G150" s="13"/>
      <c r="H150" s="13"/>
      <c r="I150" s="20">
        <v>92.79</v>
      </c>
      <c r="J150" s="12">
        <f t="shared" si="5"/>
        <v>1572.79</v>
      </c>
      <c r="K150" s="21">
        <v>1572.79</v>
      </c>
      <c r="L150" s="22">
        <v>16.95</v>
      </c>
      <c r="M150" s="23" t="s">
        <v>875</v>
      </c>
      <c r="N150" s="23" t="s">
        <v>876</v>
      </c>
      <c r="O150" s="23" t="s">
        <v>877</v>
      </c>
      <c r="P150" s="23" t="s">
        <v>878</v>
      </c>
      <c r="Q150" s="23" t="s">
        <v>874</v>
      </c>
      <c r="R150" s="23" t="s">
        <v>878</v>
      </c>
      <c r="S150" s="26">
        <v>16.95</v>
      </c>
      <c r="T150" s="27"/>
    </row>
    <row r="151" ht="18" customHeight="1" spans="1:20">
      <c r="A151" s="11">
        <f>144-1</f>
        <v>143</v>
      </c>
      <c r="B151" s="8" t="s">
        <v>879</v>
      </c>
      <c r="C151" s="8" t="s">
        <v>880</v>
      </c>
      <c r="D151" s="12">
        <f t="shared" si="4"/>
        <v>23.65</v>
      </c>
      <c r="E151" s="12">
        <v>23.65</v>
      </c>
      <c r="F151" s="13"/>
      <c r="G151" s="13"/>
      <c r="H151" s="13"/>
      <c r="I151" s="20">
        <v>92.79</v>
      </c>
      <c r="J151" s="12">
        <f t="shared" si="5"/>
        <v>2194.48</v>
      </c>
      <c r="K151" s="21">
        <v>2194.48</v>
      </c>
      <c r="L151" s="22">
        <v>23.65</v>
      </c>
      <c r="M151" s="23" t="s">
        <v>881</v>
      </c>
      <c r="N151" s="23" t="s">
        <v>882</v>
      </c>
      <c r="O151" s="23" t="s">
        <v>883</v>
      </c>
      <c r="P151" s="23" t="s">
        <v>884</v>
      </c>
      <c r="Q151" s="23" t="s">
        <v>880</v>
      </c>
      <c r="R151" s="23" t="s">
        <v>884</v>
      </c>
      <c r="S151" s="26">
        <v>23.65</v>
      </c>
      <c r="T151" s="27"/>
    </row>
    <row r="152" ht="18" customHeight="1" spans="1:20">
      <c r="A152" s="11">
        <f>145-1</f>
        <v>144</v>
      </c>
      <c r="B152" s="8" t="s">
        <v>885</v>
      </c>
      <c r="C152" s="8" t="s">
        <v>886</v>
      </c>
      <c r="D152" s="12">
        <f t="shared" si="4"/>
        <v>22.6</v>
      </c>
      <c r="E152" s="12">
        <v>22.6</v>
      </c>
      <c r="F152" s="13"/>
      <c r="G152" s="13"/>
      <c r="H152" s="13"/>
      <c r="I152" s="20">
        <v>92.79</v>
      </c>
      <c r="J152" s="12">
        <f t="shared" si="5"/>
        <v>2097.05</v>
      </c>
      <c r="K152" s="21">
        <v>2097.05</v>
      </c>
      <c r="L152" s="22">
        <v>22.6</v>
      </c>
      <c r="M152" s="23" t="s">
        <v>887</v>
      </c>
      <c r="N152" s="23" t="s">
        <v>888</v>
      </c>
      <c r="O152" s="23" t="s">
        <v>889</v>
      </c>
      <c r="P152" s="23" t="s">
        <v>890</v>
      </c>
      <c r="Q152" s="23" t="s">
        <v>886</v>
      </c>
      <c r="R152" s="23" t="s">
        <v>890</v>
      </c>
      <c r="S152" s="26">
        <v>22.6</v>
      </c>
      <c r="T152" s="27"/>
    </row>
    <row r="153" ht="18" customHeight="1" spans="1:20">
      <c r="A153" s="11">
        <f>146-1</f>
        <v>145</v>
      </c>
      <c r="B153" s="8" t="s">
        <v>891</v>
      </c>
      <c r="C153" s="8" t="s">
        <v>892</v>
      </c>
      <c r="D153" s="12">
        <f t="shared" si="4"/>
        <v>22.6</v>
      </c>
      <c r="E153" s="12">
        <v>22.6</v>
      </c>
      <c r="F153" s="13"/>
      <c r="G153" s="13"/>
      <c r="H153" s="13"/>
      <c r="I153" s="20">
        <v>92.79</v>
      </c>
      <c r="J153" s="12">
        <f t="shared" si="5"/>
        <v>2097.05</v>
      </c>
      <c r="K153" s="21">
        <v>2097.05</v>
      </c>
      <c r="L153" s="22">
        <v>22.6</v>
      </c>
      <c r="M153" s="23" t="s">
        <v>893</v>
      </c>
      <c r="N153" s="23" t="s">
        <v>894</v>
      </c>
      <c r="O153" s="23" t="s">
        <v>895</v>
      </c>
      <c r="P153" s="23" t="s">
        <v>896</v>
      </c>
      <c r="Q153" s="23" t="s">
        <v>892</v>
      </c>
      <c r="R153" s="23" t="s">
        <v>896</v>
      </c>
      <c r="S153" s="26">
        <v>22.6</v>
      </c>
      <c r="T153" s="27"/>
    </row>
    <row r="154" ht="18" customHeight="1" spans="1:20">
      <c r="A154" s="11">
        <f>147-1</f>
        <v>146</v>
      </c>
      <c r="B154" s="8" t="s">
        <v>897</v>
      </c>
      <c r="C154" s="8" t="s">
        <v>898</v>
      </c>
      <c r="D154" s="12">
        <f t="shared" si="4"/>
        <v>11.3</v>
      </c>
      <c r="E154" s="12">
        <v>11.3</v>
      </c>
      <c r="F154" s="13"/>
      <c r="G154" s="13"/>
      <c r="H154" s="13"/>
      <c r="I154" s="20">
        <v>92.79</v>
      </c>
      <c r="J154" s="12">
        <f t="shared" si="5"/>
        <v>1048.53</v>
      </c>
      <c r="K154" s="21">
        <v>1048.53</v>
      </c>
      <c r="L154" s="22">
        <v>11.3</v>
      </c>
      <c r="M154" s="23" t="s">
        <v>899</v>
      </c>
      <c r="N154" s="23" t="s">
        <v>900</v>
      </c>
      <c r="O154" s="23" t="s">
        <v>901</v>
      </c>
      <c r="P154" s="23" t="s">
        <v>902</v>
      </c>
      <c r="Q154" s="23" t="s">
        <v>898</v>
      </c>
      <c r="R154" s="23" t="s">
        <v>902</v>
      </c>
      <c r="S154" s="26">
        <v>11.3</v>
      </c>
      <c r="T154" s="27"/>
    </row>
    <row r="155" ht="18" customHeight="1" spans="1:20">
      <c r="A155" s="11">
        <f>148-1</f>
        <v>147</v>
      </c>
      <c r="B155" s="8" t="s">
        <v>903</v>
      </c>
      <c r="C155" s="8" t="s">
        <v>904</v>
      </c>
      <c r="D155" s="12">
        <f t="shared" si="4"/>
        <v>33.9</v>
      </c>
      <c r="E155" s="12">
        <v>33.9</v>
      </c>
      <c r="F155" s="13"/>
      <c r="G155" s="13"/>
      <c r="H155" s="13"/>
      <c r="I155" s="20">
        <v>92.79</v>
      </c>
      <c r="J155" s="12">
        <f t="shared" si="5"/>
        <v>3145.58</v>
      </c>
      <c r="K155" s="21">
        <v>3145.58</v>
      </c>
      <c r="L155" s="22">
        <v>33.9</v>
      </c>
      <c r="M155" s="23" t="s">
        <v>905</v>
      </c>
      <c r="N155" s="23" t="s">
        <v>906</v>
      </c>
      <c r="O155" s="23" t="s">
        <v>907</v>
      </c>
      <c r="P155" s="23" t="s">
        <v>908</v>
      </c>
      <c r="Q155" s="23" t="s">
        <v>904</v>
      </c>
      <c r="R155" s="23" t="s">
        <v>908</v>
      </c>
      <c r="S155" s="26">
        <v>33.9</v>
      </c>
      <c r="T155" s="27"/>
    </row>
    <row r="156" ht="18" customHeight="1" spans="1:20">
      <c r="A156" s="11">
        <f>149-1</f>
        <v>148</v>
      </c>
      <c r="B156" s="8" t="s">
        <v>909</v>
      </c>
      <c r="C156" s="8" t="s">
        <v>910</v>
      </c>
      <c r="D156" s="12">
        <f t="shared" si="4"/>
        <v>16.95</v>
      </c>
      <c r="E156" s="12">
        <v>16.95</v>
      </c>
      <c r="F156" s="13"/>
      <c r="G156" s="13"/>
      <c r="H156" s="13"/>
      <c r="I156" s="20">
        <v>92.79</v>
      </c>
      <c r="J156" s="12">
        <f t="shared" si="5"/>
        <v>1572.79</v>
      </c>
      <c r="K156" s="21">
        <v>1572.79</v>
      </c>
      <c r="L156" s="22">
        <v>16.95</v>
      </c>
      <c r="M156" s="23" t="s">
        <v>911</v>
      </c>
      <c r="N156" s="23" t="s">
        <v>912</v>
      </c>
      <c r="O156" s="23" t="s">
        <v>913</v>
      </c>
      <c r="P156" s="23" t="s">
        <v>914</v>
      </c>
      <c r="Q156" s="23" t="s">
        <v>910</v>
      </c>
      <c r="R156" s="23" t="s">
        <v>914</v>
      </c>
      <c r="S156" s="26">
        <v>16.95</v>
      </c>
      <c r="T156" s="27"/>
    </row>
    <row r="157" ht="18" customHeight="1" spans="1:20">
      <c r="A157" s="11">
        <f>150-1</f>
        <v>149</v>
      </c>
      <c r="B157" s="8" t="s">
        <v>915</v>
      </c>
      <c r="C157" s="8" t="s">
        <v>916</v>
      </c>
      <c r="D157" s="12">
        <f t="shared" si="4"/>
        <v>33.9</v>
      </c>
      <c r="E157" s="12">
        <v>33.9</v>
      </c>
      <c r="F157" s="13"/>
      <c r="G157" s="13"/>
      <c r="H157" s="13"/>
      <c r="I157" s="20">
        <v>92.79</v>
      </c>
      <c r="J157" s="12">
        <f t="shared" si="5"/>
        <v>3145.58</v>
      </c>
      <c r="K157" s="21">
        <v>3145.58</v>
      </c>
      <c r="L157" s="22">
        <v>33.9</v>
      </c>
      <c r="M157" s="23" t="s">
        <v>917</v>
      </c>
      <c r="N157" s="23" t="s">
        <v>918</v>
      </c>
      <c r="O157" s="23" t="s">
        <v>919</v>
      </c>
      <c r="P157" s="23" t="s">
        <v>920</v>
      </c>
      <c r="Q157" s="23" t="s">
        <v>916</v>
      </c>
      <c r="R157" s="23" t="s">
        <v>920</v>
      </c>
      <c r="S157" s="26">
        <v>33.9</v>
      </c>
      <c r="T157" s="27"/>
    </row>
    <row r="158" ht="18" customHeight="1" spans="1:20">
      <c r="A158" s="11">
        <f>151-1</f>
        <v>150</v>
      </c>
      <c r="B158" s="8" t="s">
        <v>921</v>
      </c>
      <c r="C158" s="8" t="s">
        <v>922</v>
      </c>
      <c r="D158" s="12">
        <f t="shared" si="4"/>
        <v>39.55</v>
      </c>
      <c r="E158" s="12">
        <v>39.55</v>
      </c>
      <c r="F158" s="13"/>
      <c r="G158" s="13"/>
      <c r="H158" s="13"/>
      <c r="I158" s="20">
        <v>92.79</v>
      </c>
      <c r="J158" s="12">
        <f t="shared" si="5"/>
        <v>3669.84</v>
      </c>
      <c r="K158" s="21">
        <v>3669.84</v>
      </c>
      <c r="L158" s="22">
        <v>39.55</v>
      </c>
      <c r="M158" s="23" t="s">
        <v>923</v>
      </c>
      <c r="N158" s="23" t="s">
        <v>924</v>
      </c>
      <c r="O158" s="23" t="s">
        <v>925</v>
      </c>
      <c r="P158" s="23" t="s">
        <v>926</v>
      </c>
      <c r="Q158" s="23" t="s">
        <v>922</v>
      </c>
      <c r="R158" s="23" t="s">
        <v>926</v>
      </c>
      <c r="S158" s="26">
        <v>39.55</v>
      </c>
      <c r="T158" s="27"/>
    </row>
    <row r="159" ht="18" customHeight="1" spans="1:20">
      <c r="A159" s="11">
        <f>152-1</f>
        <v>151</v>
      </c>
      <c r="B159" s="8" t="s">
        <v>927</v>
      </c>
      <c r="C159" s="8" t="s">
        <v>928</v>
      </c>
      <c r="D159" s="12">
        <f t="shared" si="4"/>
        <v>23.15</v>
      </c>
      <c r="E159" s="12">
        <v>23.15</v>
      </c>
      <c r="F159" s="13"/>
      <c r="G159" s="13"/>
      <c r="H159" s="13"/>
      <c r="I159" s="20">
        <v>92.79</v>
      </c>
      <c r="J159" s="12">
        <f t="shared" si="5"/>
        <v>2148.09</v>
      </c>
      <c r="K159" s="21">
        <v>2148.09</v>
      </c>
      <c r="L159" s="22">
        <v>23.15</v>
      </c>
      <c r="M159" s="23" t="s">
        <v>929</v>
      </c>
      <c r="N159" s="23" t="s">
        <v>930</v>
      </c>
      <c r="O159" s="23" t="s">
        <v>931</v>
      </c>
      <c r="P159" s="23" t="s">
        <v>932</v>
      </c>
      <c r="Q159" s="23" t="s">
        <v>928</v>
      </c>
      <c r="R159" s="23" t="s">
        <v>932</v>
      </c>
      <c r="S159" s="26">
        <v>23.15</v>
      </c>
      <c r="T159" s="27"/>
    </row>
    <row r="160" ht="18" customHeight="1" spans="1:20">
      <c r="A160" s="11">
        <f>153-1</f>
        <v>152</v>
      </c>
      <c r="B160" s="8" t="s">
        <v>933</v>
      </c>
      <c r="C160" s="8" t="s">
        <v>934</v>
      </c>
      <c r="D160" s="12">
        <f t="shared" si="4"/>
        <v>11.3</v>
      </c>
      <c r="E160" s="12">
        <v>11.3</v>
      </c>
      <c r="F160" s="13"/>
      <c r="G160" s="13"/>
      <c r="H160" s="13"/>
      <c r="I160" s="20">
        <v>92.79</v>
      </c>
      <c r="J160" s="12">
        <f t="shared" si="5"/>
        <v>1048.53</v>
      </c>
      <c r="K160" s="21">
        <v>1048.53</v>
      </c>
      <c r="L160" s="22">
        <v>11.3</v>
      </c>
      <c r="M160" s="23" t="s">
        <v>935</v>
      </c>
      <c r="N160" s="23" t="s">
        <v>936</v>
      </c>
      <c r="O160" s="23" t="s">
        <v>937</v>
      </c>
      <c r="P160" s="23" t="s">
        <v>938</v>
      </c>
      <c r="Q160" s="23" t="s">
        <v>934</v>
      </c>
      <c r="R160" s="23" t="s">
        <v>938</v>
      </c>
      <c r="S160" s="26">
        <v>11.3</v>
      </c>
      <c r="T160" s="27"/>
    </row>
    <row r="161" ht="18" customHeight="1" spans="1:20">
      <c r="A161" s="11">
        <f>154-1</f>
        <v>153</v>
      </c>
      <c r="B161" s="8" t="s">
        <v>939</v>
      </c>
      <c r="C161" s="8" t="s">
        <v>940</v>
      </c>
      <c r="D161" s="12">
        <f t="shared" si="4"/>
        <v>22.6</v>
      </c>
      <c r="E161" s="12">
        <v>22.6</v>
      </c>
      <c r="F161" s="13"/>
      <c r="G161" s="13"/>
      <c r="H161" s="13"/>
      <c r="I161" s="20">
        <v>92.79</v>
      </c>
      <c r="J161" s="12">
        <f t="shared" si="5"/>
        <v>2097.05</v>
      </c>
      <c r="K161" s="21">
        <v>2097.05</v>
      </c>
      <c r="L161" s="22">
        <v>22.6</v>
      </c>
      <c r="M161" s="23" t="s">
        <v>941</v>
      </c>
      <c r="N161" s="23" t="s">
        <v>942</v>
      </c>
      <c r="O161" s="23" t="s">
        <v>943</v>
      </c>
      <c r="P161" s="23" t="s">
        <v>944</v>
      </c>
      <c r="Q161" s="23" t="s">
        <v>940</v>
      </c>
      <c r="R161" s="23" t="s">
        <v>944</v>
      </c>
      <c r="S161" s="26">
        <v>22.6</v>
      </c>
      <c r="T161" s="27"/>
    </row>
    <row r="162" ht="18" customHeight="1" spans="1:20">
      <c r="A162" s="11">
        <f>155-1</f>
        <v>154</v>
      </c>
      <c r="B162" s="8" t="s">
        <v>945</v>
      </c>
      <c r="C162" s="8" t="s">
        <v>946</v>
      </c>
      <c r="D162" s="12">
        <f t="shared" si="4"/>
        <v>22.6</v>
      </c>
      <c r="E162" s="12">
        <v>22.6</v>
      </c>
      <c r="F162" s="13"/>
      <c r="G162" s="13"/>
      <c r="H162" s="13"/>
      <c r="I162" s="20">
        <v>92.79</v>
      </c>
      <c r="J162" s="12">
        <f t="shared" si="5"/>
        <v>2097.05</v>
      </c>
      <c r="K162" s="21">
        <v>2097.05</v>
      </c>
      <c r="L162" s="22">
        <v>22.6</v>
      </c>
      <c r="M162" s="23" t="s">
        <v>947</v>
      </c>
      <c r="N162" s="23" t="s">
        <v>948</v>
      </c>
      <c r="O162" s="23" t="s">
        <v>949</v>
      </c>
      <c r="P162" s="23" t="s">
        <v>950</v>
      </c>
      <c r="Q162" s="23" t="s">
        <v>946</v>
      </c>
      <c r="R162" s="23" t="s">
        <v>950</v>
      </c>
      <c r="S162" s="26">
        <v>22.6</v>
      </c>
      <c r="T162" s="27"/>
    </row>
    <row r="163" ht="18" customHeight="1" spans="1:20">
      <c r="A163" s="11">
        <f>156-1</f>
        <v>155</v>
      </c>
      <c r="B163" s="8" t="s">
        <v>951</v>
      </c>
      <c r="C163" s="8" t="s">
        <v>952</v>
      </c>
      <c r="D163" s="12">
        <f t="shared" si="4"/>
        <v>22.6</v>
      </c>
      <c r="E163" s="12">
        <v>22.6</v>
      </c>
      <c r="F163" s="13"/>
      <c r="G163" s="13"/>
      <c r="H163" s="13"/>
      <c r="I163" s="20">
        <v>92.79</v>
      </c>
      <c r="J163" s="12">
        <f t="shared" si="5"/>
        <v>2097.05</v>
      </c>
      <c r="K163" s="21">
        <v>2097.05</v>
      </c>
      <c r="L163" s="22">
        <v>22.6</v>
      </c>
      <c r="M163" s="23" t="s">
        <v>953</v>
      </c>
      <c r="N163" s="23" t="s">
        <v>954</v>
      </c>
      <c r="O163" s="23" t="s">
        <v>955</v>
      </c>
      <c r="P163" s="23" t="s">
        <v>956</v>
      </c>
      <c r="Q163" s="23" t="s">
        <v>952</v>
      </c>
      <c r="R163" s="23" t="s">
        <v>956</v>
      </c>
      <c r="S163" s="26">
        <v>22.6</v>
      </c>
      <c r="T163" s="27"/>
    </row>
    <row r="164" ht="18" customHeight="1" spans="1:20">
      <c r="A164" s="11">
        <f>157-1</f>
        <v>156</v>
      </c>
      <c r="B164" s="8" t="s">
        <v>957</v>
      </c>
      <c r="C164" s="8" t="s">
        <v>958</v>
      </c>
      <c r="D164" s="12">
        <f t="shared" si="4"/>
        <v>28.25</v>
      </c>
      <c r="E164" s="12">
        <v>28.25</v>
      </c>
      <c r="F164" s="13"/>
      <c r="G164" s="13"/>
      <c r="H164" s="13"/>
      <c r="I164" s="20">
        <v>92.79</v>
      </c>
      <c r="J164" s="12">
        <f t="shared" si="5"/>
        <v>2621.32</v>
      </c>
      <c r="K164" s="21">
        <v>2621.32</v>
      </c>
      <c r="L164" s="22">
        <v>28.25</v>
      </c>
      <c r="M164" s="23" t="s">
        <v>959</v>
      </c>
      <c r="N164" s="23" t="s">
        <v>960</v>
      </c>
      <c r="O164" s="23" t="s">
        <v>961</v>
      </c>
      <c r="P164" s="23" t="s">
        <v>962</v>
      </c>
      <c r="Q164" s="23" t="s">
        <v>958</v>
      </c>
      <c r="R164" s="23" t="s">
        <v>962</v>
      </c>
      <c r="S164" s="26">
        <v>28.25</v>
      </c>
      <c r="T164" s="27"/>
    </row>
    <row r="165" ht="18" customHeight="1" spans="1:20">
      <c r="A165" s="11">
        <f>158-1</f>
        <v>157</v>
      </c>
      <c r="B165" s="8" t="s">
        <v>963</v>
      </c>
      <c r="C165" s="8" t="s">
        <v>964</v>
      </c>
      <c r="D165" s="12">
        <f t="shared" si="4"/>
        <v>16.95</v>
      </c>
      <c r="E165" s="12">
        <v>16.95</v>
      </c>
      <c r="F165" s="13"/>
      <c r="G165" s="13"/>
      <c r="H165" s="13"/>
      <c r="I165" s="20">
        <v>92.79</v>
      </c>
      <c r="J165" s="12">
        <f t="shared" si="5"/>
        <v>1572.79</v>
      </c>
      <c r="K165" s="21">
        <v>1572.79</v>
      </c>
      <c r="L165" s="22">
        <v>16.95</v>
      </c>
      <c r="M165" s="23" t="s">
        <v>965</v>
      </c>
      <c r="N165" s="23" t="s">
        <v>966</v>
      </c>
      <c r="O165" s="23" t="s">
        <v>967</v>
      </c>
      <c r="P165" s="23" t="s">
        <v>968</v>
      </c>
      <c r="Q165" s="23" t="s">
        <v>964</v>
      </c>
      <c r="R165" s="23" t="s">
        <v>968</v>
      </c>
      <c r="S165" s="26">
        <v>16.95</v>
      </c>
      <c r="T165" s="27"/>
    </row>
    <row r="166" ht="18" customHeight="1" spans="1:20">
      <c r="A166" s="11">
        <f>159-1</f>
        <v>158</v>
      </c>
      <c r="B166" s="8" t="s">
        <v>969</v>
      </c>
      <c r="C166" s="8" t="s">
        <v>970</v>
      </c>
      <c r="D166" s="12">
        <f t="shared" si="4"/>
        <v>22.6</v>
      </c>
      <c r="E166" s="12">
        <v>22.6</v>
      </c>
      <c r="F166" s="13"/>
      <c r="G166" s="13"/>
      <c r="H166" s="13"/>
      <c r="I166" s="20">
        <v>92.79</v>
      </c>
      <c r="J166" s="12">
        <f t="shared" si="5"/>
        <v>2097.05</v>
      </c>
      <c r="K166" s="21">
        <v>2097.05</v>
      </c>
      <c r="L166" s="22">
        <v>22.6</v>
      </c>
      <c r="M166" s="23" t="s">
        <v>971</v>
      </c>
      <c r="N166" s="23" t="s">
        <v>972</v>
      </c>
      <c r="O166" s="23" t="s">
        <v>973</v>
      </c>
      <c r="P166" s="23" t="s">
        <v>974</v>
      </c>
      <c r="Q166" s="23" t="s">
        <v>970</v>
      </c>
      <c r="R166" s="23" t="s">
        <v>974</v>
      </c>
      <c r="S166" s="26">
        <v>22.6</v>
      </c>
      <c r="T166" s="27"/>
    </row>
    <row r="167" ht="18" customHeight="1" spans="1:20">
      <c r="A167" s="11">
        <f>160-1</f>
        <v>159</v>
      </c>
      <c r="B167" s="8" t="s">
        <v>975</v>
      </c>
      <c r="C167" s="8" t="s">
        <v>976</v>
      </c>
      <c r="D167" s="12">
        <f t="shared" si="4"/>
        <v>28.25</v>
      </c>
      <c r="E167" s="12">
        <v>28.25</v>
      </c>
      <c r="F167" s="13"/>
      <c r="G167" s="13"/>
      <c r="H167" s="13"/>
      <c r="I167" s="20">
        <v>92.79</v>
      </c>
      <c r="J167" s="12">
        <f t="shared" si="5"/>
        <v>2621.32</v>
      </c>
      <c r="K167" s="21">
        <v>2621.32</v>
      </c>
      <c r="L167" s="22">
        <v>28.25</v>
      </c>
      <c r="M167" s="23" t="s">
        <v>977</v>
      </c>
      <c r="N167" s="23" t="s">
        <v>978</v>
      </c>
      <c r="O167" s="23" t="s">
        <v>979</v>
      </c>
      <c r="P167" s="23" t="s">
        <v>980</v>
      </c>
      <c r="Q167" s="23" t="s">
        <v>976</v>
      </c>
      <c r="R167" s="23" t="s">
        <v>980</v>
      </c>
      <c r="S167" s="26">
        <v>28.25</v>
      </c>
      <c r="T167" s="27"/>
    </row>
    <row r="168" ht="18" customHeight="1" spans="1:20">
      <c r="A168" s="11">
        <f>161-1</f>
        <v>160</v>
      </c>
      <c r="B168" s="8" t="s">
        <v>981</v>
      </c>
      <c r="C168" s="8" t="s">
        <v>982</v>
      </c>
      <c r="D168" s="12">
        <f t="shared" si="4"/>
        <v>17.6</v>
      </c>
      <c r="E168" s="12">
        <v>17.6</v>
      </c>
      <c r="F168" s="13"/>
      <c r="G168" s="13"/>
      <c r="H168" s="13"/>
      <c r="I168" s="20">
        <v>92.79</v>
      </c>
      <c r="J168" s="12">
        <f t="shared" si="5"/>
        <v>1633.1</v>
      </c>
      <c r="K168" s="21">
        <v>1633.1</v>
      </c>
      <c r="L168" s="22">
        <v>17.6</v>
      </c>
      <c r="M168" s="23" t="s">
        <v>983</v>
      </c>
      <c r="N168" s="23" t="s">
        <v>984</v>
      </c>
      <c r="O168" s="23" t="s">
        <v>985</v>
      </c>
      <c r="P168" s="23" t="s">
        <v>986</v>
      </c>
      <c r="Q168" s="23" t="s">
        <v>982</v>
      </c>
      <c r="R168" s="23" t="s">
        <v>986</v>
      </c>
      <c r="S168" s="26">
        <v>17.6</v>
      </c>
      <c r="T168" s="27"/>
    </row>
    <row r="169" ht="18" customHeight="1" spans="1:20">
      <c r="A169" s="11">
        <f>162-1</f>
        <v>161</v>
      </c>
      <c r="B169" s="8" t="s">
        <v>987</v>
      </c>
      <c r="C169" s="8" t="s">
        <v>988</v>
      </c>
      <c r="D169" s="12">
        <f t="shared" si="4"/>
        <v>9.7</v>
      </c>
      <c r="E169" s="12">
        <v>9.7</v>
      </c>
      <c r="F169" s="13"/>
      <c r="G169" s="13"/>
      <c r="H169" s="13"/>
      <c r="I169" s="20">
        <v>92.79</v>
      </c>
      <c r="J169" s="12">
        <f t="shared" si="5"/>
        <v>900.06</v>
      </c>
      <c r="K169" s="21">
        <v>900.06</v>
      </c>
      <c r="L169" s="22">
        <v>9.7</v>
      </c>
      <c r="M169" s="23" t="s">
        <v>989</v>
      </c>
      <c r="N169" s="23" t="s">
        <v>990</v>
      </c>
      <c r="O169" s="23" t="s">
        <v>991</v>
      </c>
      <c r="P169" s="23" t="s">
        <v>992</v>
      </c>
      <c r="Q169" s="23" t="s">
        <v>988</v>
      </c>
      <c r="R169" s="23" t="s">
        <v>992</v>
      </c>
      <c r="S169" s="26">
        <v>9.7</v>
      </c>
      <c r="T169" s="27"/>
    </row>
    <row r="170" ht="18" customHeight="1" spans="1:20">
      <c r="A170" s="11">
        <f>163-1</f>
        <v>162</v>
      </c>
      <c r="B170" s="8" t="s">
        <v>993</v>
      </c>
      <c r="C170" s="8" t="s">
        <v>994</v>
      </c>
      <c r="D170" s="12">
        <f t="shared" si="4"/>
        <v>19.4</v>
      </c>
      <c r="E170" s="12">
        <v>19.4</v>
      </c>
      <c r="F170" s="13"/>
      <c r="G170" s="13"/>
      <c r="H170" s="13"/>
      <c r="I170" s="20">
        <v>92.79</v>
      </c>
      <c r="J170" s="12">
        <f t="shared" si="5"/>
        <v>1800.13</v>
      </c>
      <c r="K170" s="21">
        <v>1800.13</v>
      </c>
      <c r="L170" s="22">
        <v>19.4</v>
      </c>
      <c r="M170" s="23" t="s">
        <v>995</v>
      </c>
      <c r="N170" s="23" t="s">
        <v>996</v>
      </c>
      <c r="O170" s="23" t="s">
        <v>997</v>
      </c>
      <c r="P170" s="23" t="s">
        <v>998</v>
      </c>
      <c r="Q170" s="23" t="s">
        <v>994</v>
      </c>
      <c r="R170" s="23" t="s">
        <v>998</v>
      </c>
      <c r="S170" s="26">
        <v>19.4</v>
      </c>
      <c r="T170" s="27"/>
    </row>
    <row r="171" ht="18" customHeight="1" spans="1:20">
      <c r="A171" s="11">
        <f>164-1</f>
        <v>163</v>
      </c>
      <c r="B171" s="8" t="s">
        <v>999</v>
      </c>
      <c r="C171" s="8" t="s">
        <v>1000</v>
      </c>
      <c r="D171" s="12">
        <f t="shared" si="4"/>
        <v>19.4</v>
      </c>
      <c r="E171" s="12">
        <v>19.4</v>
      </c>
      <c r="F171" s="13"/>
      <c r="G171" s="13"/>
      <c r="H171" s="13"/>
      <c r="I171" s="20">
        <v>92.79</v>
      </c>
      <c r="J171" s="12">
        <f t="shared" si="5"/>
        <v>1800.13</v>
      </c>
      <c r="K171" s="21">
        <v>1800.13</v>
      </c>
      <c r="L171" s="22">
        <v>19.4</v>
      </c>
      <c r="M171" s="23" t="s">
        <v>1001</v>
      </c>
      <c r="N171" s="23" t="s">
        <v>1002</v>
      </c>
      <c r="O171" s="23" t="s">
        <v>1003</v>
      </c>
      <c r="P171" s="23" t="s">
        <v>1004</v>
      </c>
      <c r="Q171" s="23" t="s">
        <v>1000</v>
      </c>
      <c r="R171" s="23" t="s">
        <v>1004</v>
      </c>
      <c r="S171" s="26">
        <v>19.4</v>
      </c>
      <c r="T171" s="27"/>
    </row>
    <row r="172" ht="18" customHeight="1" spans="1:20">
      <c r="A172" s="11">
        <f>165-1</f>
        <v>164</v>
      </c>
      <c r="B172" s="8" t="s">
        <v>1005</v>
      </c>
      <c r="C172" s="8" t="s">
        <v>1006</v>
      </c>
      <c r="D172" s="12">
        <f t="shared" si="4"/>
        <v>19.4</v>
      </c>
      <c r="E172" s="12">
        <v>19.4</v>
      </c>
      <c r="F172" s="13"/>
      <c r="G172" s="13"/>
      <c r="H172" s="13"/>
      <c r="I172" s="20">
        <v>92.79</v>
      </c>
      <c r="J172" s="12">
        <f t="shared" si="5"/>
        <v>1800.13</v>
      </c>
      <c r="K172" s="21">
        <v>1800.13</v>
      </c>
      <c r="L172" s="22">
        <v>19.4</v>
      </c>
      <c r="M172" s="23" t="s">
        <v>1007</v>
      </c>
      <c r="N172" s="23" t="s">
        <v>1008</v>
      </c>
      <c r="O172" s="23" t="s">
        <v>1009</v>
      </c>
      <c r="P172" s="23" t="s">
        <v>1010</v>
      </c>
      <c r="Q172" s="23" t="s">
        <v>1006</v>
      </c>
      <c r="R172" s="23" t="s">
        <v>1010</v>
      </c>
      <c r="S172" s="26">
        <v>19.4</v>
      </c>
      <c r="T172" s="27"/>
    </row>
    <row r="173" ht="18" customHeight="1" spans="1:20">
      <c r="A173" s="11">
        <f>166-1</f>
        <v>165</v>
      </c>
      <c r="B173" s="8" t="s">
        <v>1011</v>
      </c>
      <c r="C173" s="8" t="s">
        <v>1012</v>
      </c>
      <c r="D173" s="12">
        <f t="shared" si="4"/>
        <v>14.9</v>
      </c>
      <c r="E173" s="12">
        <v>14.9</v>
      </c>
      <c r="F173" s="13"/>
      <c r="G173" s="13"/>
      <c r="H173" s="13"/>
      <c r="I173" s="20">
        <v>92.79</v>
      </c>
      <c r="J173" s="12">
        <f t="shared" si="5"/>
        <v>1382.57</v>
      </c>
      <c r="K173" s="21">
        <v>1382.57</v>
      </c>
      <c r="L173" s="22">
        <v>14.9</v>
      </c>
      <c r="M173" s="23" t="s">
        <v>1013</v>
      </c>
      <c r="N173" s="23" t="s">
        <v>1014</v>
      </c>
      <c r="O173" s="23" t="s">
        <v>1015</v>
      </c>
      <c r="P173" s="23" t="s">
        <v>1016</v>
      </c>
      <c r="Q173" s="23" t="s">
        <v>1012</v>
      </c>
      <c r="R173" s="23" t="s">
        <v>1016</v>
      </c>
      <c r="S173" s="26">
        <v>14.9</v>
      </c>
      <c r="T173" s="27"/>
    </row>
    <row r="174" ht="18" customHeight="1" spans="1:20">
      <c r="A174" s="11">
        <f>167-1</f>
        <v>166</v>
      </c>
      <c r="B174" s="8" t="s">
        <v>1017</v>
      </c>
      <c r="C174" s="8" t="s">
        <v>1018</v>
      </c>
      <c r="D174" s="12">
        <f t="shared" si="4"/>
        <v>19.65</v>
      </c>
      <c r="E174" s="12">
        <v>19.65</v>
      </c>
      <c r="F174" s="13"/>
      <c r="G174" s="13"/>
      <c r="H174" s="13"/>
      <c r="I174" s="20">
        <v>92.79</v>
      </c>
      <c r="J174" s="12">
        <f t="shared" si="5"/>
        <v>1823.32</v>
      </c>
      <c r="K174" s="21">
        <v>1823.32</v>
      </c>
      <c r="L174" s="22">
        <v>19.65</v>
      </c>
      <c r="M174" s="23" t="s">
        <v>1019</v>
      </c>
      <c r="N174" s="23" t="s">
        <v>1020</v>
      </c>
      <c r="O174" s="23" t="s">
        <v>1021</v>
      </c>
      <c r="P174" s="23" t="s">
        <v>1022</v>
      </c>
      <c r="Q174" s="23" t="s">
        <v>1018</v>
      </c>
      <c r="R174" s="23" t="s">
        <v>1022</v>
      </c>
      <c r="S174" s="26">
        <v>19.65</v>
      </c>
      <c r="T174" s="27"/>
    </row>
    <row r="175" ht="18" customHeight="1" spans="1:20">
      <c r="A175" s="11">
        <f>168-1</f>
        <v>167</v>
      </c>
      <c r="B175" s="8" t="s">
        <v>1023</v>
      </c>
      <c r="C175" s="8" t="s">
        <v>1024</v>
      </c>
      <c r="D175" s="12">
        <f t="shared" si="4"/>
        <v>38.8</v>
      </c>
      <c r="E175" s="12">
        <v>38.8</v>
      </c>
      <c r="F175" s="13"/>
      <c r="G175" s="13"/>
      <c r="H175" s="13"/>
      <c r="I175" s="20">
        <v>92.79</v>
      </c>
      <c r="J175" s="12">
        <f t="shared" si="5"/>
        <v>3600.25</v>
      </c>
      <c r="K175" s="21">
        <v>3600.25</v>
      </c>
      <c r="L175" s="22">
        <v>38.8</v>
      </c>
      <c r="M175" s="23" t="s">
        <v>1025</v>
      </c>
      <c r="N175" s="23" t="s">
        <v>1026</v>
      </c>
      <c r="O175" s="23" t="s">
        <v>1027</v>
      </c>
      <c r="P175" s="23" t="s">
        <v>1028</v>
      </c>
      <c r="Q175" s="23" t="s">
        <v>1024</v>
      </c>
      <c r="R175" s="23" t="s">
        <v>1028</v>
      </c>
      <c r="S175" s="26">
        <v>38.8</v>
      </c>
      <c r="T175" s="27"/>
    </row>
    <row r="176" ht="18" customHeight="1" spans="1:20">
      <c r="A176" s="11">
        <f>169-1</f>
        <v>168</v>
      </c>
      <c r="B176" s="8" t="s">
        <v>1029</v>
      </c>
      <c r="C176" s="8" t="s">
        <v>1030</v>
      </c>
      <c r="D176" s="12">
        <f t="shared" si="4"/>
        <v>29.05</v>
      </c>
      <c r="E176" s="12">
        <v>29.05</v>
      </c>
      <c r="F176" s="13"/>
      <c r="G176" s="13"/>
      <c r="H176" s="13"/>
      <c r="I176" s="20">
        <v>92.79</v>
      </c>
      <c r="J176" s="12">
        <f t="shared" si="5"/>
        <v>2695.55</v>
      </c>
      <c r="K176" s="21">
        <v>2695.55</v>
      </c>
      <c r="L176" s="22">
        <v>29.05</v>
      </c>
      <c r="M176" s="23" t="s">
        <v>1031</v>
      </c>
      <c r="N176" s="23" t="s">
        <v>1032</v>
      </c>
      <c r="O176" s="23" t="s">
        <v>1033</v>
      </c>
      <c r="P176" s="23" t="s">
        <v>1034</v>
      </c>
      <c r="Q176" s="23" t="s">
        <v>1030</v>
      </c>
      <c r="R176" s="23" t="s">
        <v>1034</v>
      </c>
      <c r="S176" s="26">
        <v>29.05</v>
      </c>
      <c r="T176" s="27"/>
    </row>
    <row r="177" ht="18" customHeight="1" spans="1:20">
      <c r="A177" s="11">
        <f>170-1</f>
        <v>169</v>
      </c>
      <c r="B177" s="8" t="s">
        <v>1035</v>
      </c>
      <c r="C177" s="8" t="s">
        <v>1036</v>
      </c>
      <c r="D177" s="12">
        <f t="shared" si="4"/>
        <v>19.4</v>
      </c>
      <c r="E177" s="12">
        <v>19.4</v>
      </c>
      <c r="F177" s="13"/>
      <c r="G177" s="13"/>
      <c r="H177" s="13"/>
      <c r="I177" s="20">
        <v>92.79</v>
      </c>
      <c r="J177" s="12">
        <f t="shared" si="5"/>
        <v>1800.13</v>
      </c>
      <c r="K177" s="21">
        <v>1800.13</v>
      </c>
      <c r="L177" s="22">
        <v>19.4</v>
      </c>
      <c r="M177" s="23" t="s">
        <v>1037</v>
      </c>
      <c r="N177" s="23" t="s">
        <v>1038</v>
      </c>
      <c r="O177" s="23" t="s">
        <v>1039</v>
      </c>
      <c r="P177" s="23" t="s">
        <v>1040</v>
      </c>
      <c r="Q177" s="23" t="s">
        <v>1036</v>
      </c>
      <c r="R177" s="23" t="s">
        <v>1040</v>
      </c>
      <c r="S177" s="26">
        <v>19.4</v>
      </c>
      <c r="T177" s="27"/>
    </row>
    <row r="178" ht="18" customHeight="1" spans="1:20">
      <c r="A178" s="11">
        <f>171-1</f>
        <v>170</v>
      </c>
      <c r="B178" s="8" t="s">
        <v>1041</v>
      </c>
      <c r="C178" s="8" t="s">
        <v>1042</v>
      </c>
      <c r="D178" s="12">
        <f t="shared" si="4"/>
        <v>8.95</v>
      </c>
      <c r="E178" s="12">
        <v>8.95</v>
      </c>
      <c r="F178" s="13"/>
      <c r="G178" s="13"/>
      <c r="H178" s="13"/>
      <c r="I178" s="20">
        <v>92.79</v>
      </c>
      <c r="J178" s="12">
        <f t="shared" si="5"/>
        <v>830.47</v>
      </c>
      <c r="K178" s="21">
        <v>830.47</v>
      </c>
      <c r="L178" s="22">
        <v>8.95</v>
      </c>
      <c r="M178" s="23" t="s">
        <v>1043</v>
      </c>
      <c r="N178" s="23" t="s">
        <v>1044</v>
      </c>
      <c r="O178" s="23" t="s">
        <v>1045</v>
      </c>
      <c r="P178" s="23" t="s">
        <v>1046</v>
      </c>
      <c r="Q178" s="23" t="s">
        <v>1042</v>
      </c>
      <c r="R178" s="23" t="s">
        <v>1046</v>
      </c>
      <c r="S178" s="26">
        <v>8.95</v>
      </c>
      <c r="T178" s="27"/>
    </row>
    <row r="179" ht="18" customHeight="1" spans="1:20">
      <c r="A179" s="11">
        <f>172-1</f>
        <v>171</v>
      </c>
      <c r="B179" s="8" t="s">
        <v>1047</v>
      </c>
      <c r="C179" s="8" t="s">
        <v>1048</v>
      </c>
      <c r="D179" s="12">
        <f t="shared" si="4"/>
        <v>19.4</v>
      </c>
      <c r="E179" s="12">
        <v>19.4</v>
      </c>
      <c r="F179" s="13"/>
      <c r="G179" s="13"/>
      <c r="H179" s="13"/>
      <c r="I179" s="20">
        <v>92.79</v>
      </c>
      <c r="J179" s="12">
        <f t="shared" si="5"/>
        <v>1800.13</v>
      </c>
      <c r="K179" s="21">
        <v>1800.13</v>
      </c>
      <c r="L179" s="22">
        <v>19.4</v>
      </c>
      <c r="M179" s="23" t="s">
        <v>1049</v>
      </c>
      <c r="N179" s="23" t="s">
        <v>1050</v>
      </c>
      <c r="O179" s="23" t="s">
        <v>1051</v>
      </c>
      <c r="P179" s="23" t="s">
        <v>1052</v>
      </c>
      <c r="Q179" s="23" t="s">
        <v>1048</v>
      </c>
      <c r="R179" s="23" t="s">
        <v>1052</v>
      </c>
      <c r="S179" s="26">
        <v>19.4</v>
      </c>
      <c r="T179" s="27"/>
    </row>
    <row r="180" ht="18" customHeight="1" spans="1:20">
      <c r="A180" s="11">
        <f>173-1</f>
        <v>172</v>
      </c>
      <c r="B180" s="8" t="s">
        <v>1053</v>
      </c>
      <c r="C180" s="8" t="s">
        <v>1054</v>
      </c>
      <c r="D180" s="12">
        <f t="shared" si="4"/>
        <v>9.7</v>
      </c>
      <c r="E180" s="12">
        <v>9.7</v>
      </c>
      <c r="F180" s="13"/>
      <c r="G180" s="13"/>
      <c r="H180" s="13"/>
      <c r="I180" s="20">
        <v>92.79</v>
      </c>
      <c r="J180" s="12">
        <f t="shared" si="5"/>
        <v>900.06</v>
      </c>
      <c r="K180" s="21">
        <v>900.06</v>
      </c>
      <c r="L180" s="22">
        <v>9.7</v>
      </c>
      <c r="M180" s="23" t="s">
        <v>1055</v>
      </c>
      <c r="N180" s="23" t="s">
        <v>1056</v>
      </c>
      <c r="O180" s="23" t="s">
        <v>1057</v>
      </c>
      <c r="P180" s="23" t="s">
        <v>1058</v>
      </c>
      <c r="Q180" s="23" t="s">
        <v>1054</v>
      </c>
      <c r="R180" s="23" t="s">
        <v>1058</v>
      </c>
      <c r="S180" s="26">
        <v>9.7</v>
      </c>
      <c r="T180" s="27"/>
    </row>
    <row r="181" ht="18" customHeight="1" spans="1:20">
      <c r="A181" s="11">
        <f>174-1</f>
        <v>173</v>
      </c>
      <c r="B181" s="8" t="s">
        <v>1059</v>
      </c>
      <c r="C181" s="8" t="s">
        <v>1060</v>
      </c>
      <c r="D181" s="12">
        <f t="shared" si="4"/>
        <v>16.95</v>
      </c>
      <c r="E181" s="12">
        <v>16.95</v>
      </c>
      <c r="F181" s="13"/>
      <c r="G181" s="13"/>
      <c r="H181" s="13"/>
      <c r="I181" s="20">
        <v>92.79</v>
      </c>
      <c r="J181" s="12">
        <f t="shared" si="5"/>
        <v>1572.79</v>
      </c>
      <c r="K181" s="21">
        <v>1572.79</v>
      </c>
      <c r="L181" s="22">
        <v>16.95</v>
      </c>
      <c r="M181" s="23" t="s">
        <v>1061</v>
      </c>
      <c r="N181" s="23" t="s">
        <v>1062</v>
      </c>
      <c r="O181" s="23" t="s">
        <v>1063</v>
      </c>
      <c r="P181" s="23" t="s">
        <v>1064</v>
      </c>
      <c r="Q181" s="23" t="s">
        <v>1060</v>
      </c>
      <c r="R181" s="23" t="s">
        <v>1064</v>
      </c>
      <c r="S181" s="26">
        <v>16.95</v>
      </c>
      <c r="T181" s="27"/>
    </row>
    <row r="182" ht="18" customHeight="1" spans="1:20">
      <c r="A182" s="11">
        <f>175-1</f>
        <v>174</v>
      </c>
      <c r="B182" s="8" t="s">
        <v>1065</v>
      </c>
      <c r="C182" s="8" t="s">
        <v>1066</v>
      </c>
      <c r="D182" s="12">
        <f t="shared" si="4"/>
        <v>16.95</v>
      </c>
      <c r="E182" s="12">
        <v>16.95</v>
      </c>
      <c r="F182" s="13"/>
      <c r="G182" s="13"/>
      <c r="H182" s="13"/>
      <c r="I182" s="20">
        <v>92.79</v>
      </c>
      <c r="J182" s="12">
        <f t="shared" si="5"/>
        <v>1572.79</v>
      </c>
      <c r="K182" s="21">
        <v>1572.79</v>
      </c>
      <c r="L182" s="22">
        <v>16.95</v>
      </c>
      <c r="M182" s="23" t="s">
        <v>1067</v>
      </c>
      <c r="N182" s="23" t="s">
        <v>1068</v>
      </c>
      <c r="O182" s="23" t="s">
        <v>1069</v>
      </c>
      <c r="P182" s="23" t="s">
        <v>1070</v>
      </c>
      <c r="Q182" s="23" t="s">
        <v>1066</v>
      </c>
      <c r="R182" s="23" t="s">
        <v>1070</v>
      </c>
      <c r="S182" s="26">
        <v>16.95</v>
      </c>
      <c r="T182" s="27"/>
    </row>
    <row r="183" ht="18" customHeight="1" spans="1:20">
      <c r="A183" s="11">
        <f>176-1</f>
        <v>175</v>
      </c>
      <c r="B183" s="8" t="s">
        <v>1071</v>
      </c>
      <c r="C183" s="8" t="s">
        <v>1072</v>
      </c>
      <c r="D183" s="12">
        <f t="shared" si="4"/>
        <v>22.6</v>
      </c>
      <c r="E183" s="12">
        <v>22.6</v>
      </c>
      <c r="F183" s="13"/>
      <c r="G183" s="13"/>
      <c r="H183" s="13"/>
      <c r="I183" s="20">
        <v>92.79</v>
      </c>
      <c r="J183" s="12">
        <f t="shared" si="5"/>
        <v>2097.05</v>
      </c>
      <c r="K183" s="21">
        <v>2097.05</v>
      </c>
      <c r="L183" s="22">
        <v>22.6</v>
      </c>
      <c r="M183" s="23" t="s">
        <v>1073</v>
      </c>
      <c r="N183" s="23" t="s">
        <v>1074</v>
      </c>
      <c r="O183" s="23" t="s">
        <v>1075</v>
      </c>
      <c r="P183" s="23" t="s">
        <v>1076</v>
      </c>
      <c r="Q183" s="23" t="s">
        <v>1072</v>
      </c>
      <c r="R183" s="23" t="s">
        <v>1076</v>
      </c>
      <c r="S183" s="26">
        <v>22.6</v>
      </c>
      <c r="T183" s="27"/>
    </row>
    <row r="184" ht="18" customHeight="1" spans="1:20">
      <c r="A184" s="11">
        <f>177-1</f>
        <v>176</v>
      </c>
      <c r="B184" s="8" t="s">
        <v>1077</v>
      </c>
      <c r="C184" s="8" t="s">
        <v>1078</v>
      </c>
      <c r="D184" s="12">
        <f t="shared" si="4"/>
        <v>28.25</v>
      </c>
      <c r="E184" s="12">
        <v>28.25</v>
      </c>
      <c r="F184" s="13"/>
      <c r="G184" s="13"/>
      <c r="H184" s="13"/>
      <c r="I184" s="20">
        <v>92.79</v>
      </c>
      <c r="J184" s="12">
        <f t="shared" si="5"/>
        <v>2621.32</v>
      </c>
      <c r="K184" s="21">
        <v>2621.32</v>
      </c>
      <c r="L184" s="22">
        <v>28.25</v>
      </c>
      <c r="M184" s="23" t="s">
        <v>1079</v>
      </c>
      <c r="N184" s="23" t="s">
        <v>1080</v>
      </c>
      <c r="O184" s="23" t="s">
        <v>1081</v>
      </c>
      <c r="P184" s="23" t="s">
        <v>1082</v>
      </c>
      <c r="Q184" s="23" t="s">
        <v>1078</v>
      </c>
      <c r="R184" s="23" t="s">
        <v>1082</v>
      </c>
      <c r="S184" s="26">
        <v>28.25</v>
      </c>
      <c r="T184" s="27"/>
    </row>
    <row r="185" ht="18" customHeight="1" spans="1:20">
      <c r="A185" s="11">
        <f>178-1</f>
        <v>177</v>
      </c>
      <c r="B185" s="8" t="s">
        <v>1083</v>
      </c>
      <c r="C185" s="8" t="s">
        <v>1084</v>
      </c>
      <c r="D185" s="12">
        <f t="shared" si="4"/>
        <v>16.95</v>
      </c>
      <c r="E185" s="12">
        <v>16.95</v>
      </c>
      <c r="F185" s="13"/>
      <c r="G185" s="13"/>
      <c r="H185" s="13"/>
      <c r="I185" s="20">
        <v>92.79</v>
      </c>
      <c r="J185" s="12">
        <f t="shared" si="5"/>
        <v>1572.79</v>
      </c>
      <c r="K185" s="21">
        <v>1572.79</v>
      </c>
      <c r="L185" s="22">
        <v>16.95</v>
      </c>
      <c r="M185" s="23" t="s">
        <v>1085</v>
      </c>
      <c r="N185" s="23" t="s">
        <v>1086</v>
      </c>
      <c r="O185" s="23" t="s">
        <v>1087</v>
      </c>
      <c r="P185" s="23" t="s">
        <v>1088</v>
      </c>
      <c r="Q185" s="23" t="s">
        <v>1084</v>
      </c>
      <c r="R185" s="23" t="s">
        <v>1088</v>
      </c>
      <c r="S185" s="26">
        <v>16.95</v>
      </c>
      <c r="T185" s="27"/>
    </row>
    <row r="186" ht="18" customHeight="1" spans="1:20">
      <c r="A186" s="11">
        <f>179-1</f>
        <v>178</v>
      </c>
      <c r="B186" s="8" t="s">
        <v>1089</v>
      </c>
      <c r="C186" s="8" t="s">
        <v>1090</v>
      </c>
      <c r="D186" s="12">
        <f t="shared" si="4"/>
        <v>22.6</v>
      </c>
      <c r="E186" s="12">
        <v>22.6</v>
      </c>
      <c r="F186" s="13"/>
      <c r="G186" s="13"/>
      <c r="H186" s="13"/>
      <c r="I186" s="20">
        <v>92.79</v>
      </c>
      <c r="J186" s="12">
        <f t="shared" si="5"/>
        <v>2097.05</v>
      </c>
      <c r="K186" s="21">
        <v>2097.05</v>
      </c>
      <c r="L186" s="22">
        <v>22.6</v>
      </c>
      <c r="M186" s="23" t="s">
        <v>1091</v>
      </c>
      <c r="N186" s="23" t="s">
        <v>1092</v>
      </c>
      <c r="O186" s="23" t="s">
        <v>1093</v>
      </c>
      <c r="P186" s="23" t="s">
        <v>1094</v>
      </c>
      <c r="Q186" s="23" t="s">
        <v>1090</v>
      </c>
      <c r="R186" s="23" t="s">
        <v>1094</v>
      </c>
      <c r="S186" s="26">
        <v>22.6</v>
      </c>
      <c r="T186" s="27"/>
    </row>
    <row r="187" ht="18" customHeight="1" spans="1:20">
      <c r="A187" s="11">
        <f>180-1</f>
        <v>179</v>
      </c>
      <c r="B187" s="8" t="s">
        <v>1095</v>
      </c>
      <c r="C187" s="8" t="s">
        <v>1096</v>
      </c>
      <c r="D187" s="12">
        <f t="shared" si="4"/>
        <v>17.4</v>
      </c>
      <c r="E187" s="12">
        <v>17.4</v>
      </c>
      <c r="F187" s="13"/>
      <c r="G187" s="13"/>
      <c r="H187" s="13"/>
      <c r="I187" s="20">
        <v>92.79</v>
      </c>
      <c r="J187" s="12">
        <f t="shared" si="5"/>
        <v>1614.55</v>
      </c>
      <c r="K187" s="21">
        <v>1614.55</v>
      </c>
      <c r="L187" s="22">
        <v>17.4</v>
      </c>
      <c r="M187" s="23" t="s">
        <v>1097</v>
      </c>
      <c r="N187" s="23" t="s">
        <v>1098</v>
      </c>
      <c r="O187" s="23" t="s">
        <v>1099</v>
      </c>
      <c r="P187" s="23" t="s">
        <v>1100</v>
      </c>
      <c r="Q187" s="23" t="s">
        <v>1096</v>
      </c>
      <c r="R187" s="23" t="s">
        <v>1100</v>
      </c>
      <c r="S187" s="26">
        <v>17.4</v>
      </c>
      <c r="T187" s="27"/>
    </row>
    <row r="188" ht="18" customHeight="1" spans="1:20">
      <c r="A188" s="11">
        <f>181-1</f>
        <v>180</v>
      </c>
      <c r="B188" s="8" t="s">
        <v>1101</v>
      </c>
      <c r="C188" s="8" t="s">
        <v>1102</v>
      </c>
      <c r="D188" s="12">
        <f t="shared" si="4"/>
        <v>39.55</v>
      </c>
      <c r="E188" s="12">
        <v>39.55</v>
      </c>
      <c r="F188" s="13"/>
      <c r="G188" s="13"/>
      <c r="H188" s="13"/>
      <c r="I188" s="20">
        <v>92.79</v>
      </c>
      <c r="J188" s="12">
        <f t="shared" si="5"/>
        <v>3669.84</v>
      </c>
      <c r="K188" s="21">
        <v>3669.84</v>
      </c>
      <c r="L188" s="22">
        <v>39.55</v>
      </c>
      <c r="M188" s="23" t="s">
        <v>1103</v>
      </c>
      <c r="N188" s="23" t="s">
        <v>1104</v>
      </c>
      <c r="O188" s="23" t="s">
        <v>1105</v>
      </c>
      <c r="P188" s="23" t="s">
        <v>1106</v>
      </c>
      <c r="Q188" s="23" t="s">
        <v>1102</v>
      </c>
      <c r="R188" s="23" t="s">
        <v>1106</v>
      </c>
      <c r="S188" s="26">
        <v>39.55</v>
      </c>
      <c r="T188" s="27"/>
    </row>
    <row r="189" ht="18" customHeight="1" spans="1:20">
      <c r="A189" s="11">
        <f>182-1</f>
        <v>181</v>
      </c>
      <c r="B189" s="8" t="s">
        <v>1107</v>
      </c>
      <c r="C189" s="8" t="s">
        <v>1108</v>
      </c>
      <c r="D189" s="12">
        <f t="shared" si="4"/>
        <v>28.25</v>
      </c>
      <c r="E189" s="12">
        <v>28.25</v>
      </c>
      <c r="F189" s="13"/>
      <c r="G189" s="13"/>
      <c r="H189" s="13"/>
      <c r="I189" s="20">
        <v>92.79</v>
      </c>
      <c r="J189" s="12">
        <f t="shared" si="5"/>
        <v>2621.32</v>
      </c>
      <c r="K189" s="21">
        <v>2621.32</v>
      </c>
      <c r="L189" s="22">
        <v>28.25</v>
      </c>
      <c r="M189" s="23" t="s">
        <v>1109</v>
      </c>
      <c r="N189" s="23" t="s">
        <v>1110</v>
      </c>
      <c r="O189" s="23" t="s">
        <v>1111</v>
      </c>
      <c r="P189" s="23" t="s">
        <v>1112</v>
      </c>
      <c r="Q189" s="23" t="s">
        <v>1108</v>
      </c>
      <c r="R189" s="23" t="s">
        <v>1112</v>
      </c>
      <c r="S189" s="26">
        <v>28.25</v>
      </c>
      <c r="T189" s="27"/>
    </row>
    <row r="190" ht="18" customHeight="1" spans="1:20">
      <c r="A190" s="11">
        <f>183-1</f>
        <v>182</v>
      </c>
      <c r="B190" s="8" t="s">
        <v>1113</v>
      </c>
      <c r="C190" s="8" t="s">
        <v>1114</v>
      </c>
      <c r="D190" s="12">
        <f t="shared" si="4"/>
        <v>16.95</v>
      </c>
      <c r="E190" s="12">
        <v>16.95</v>
      </c>
      <c r="F190" s="13"/>
      <c r="G190" s="13"/>
      <c r="H190" s="13"/>
      <c r="I190" s="20">
        <v>92.79</v>
      </c>
      <c r="J190" s="12">
        <f t="shared" si="5"/>
        <v>1572.79</v>
      </c>
      <c r="K190" s="21">
        <v>1572.79</v>
      </c>
      <c r="L190" s="22">
        <v>16.95</v>
      </c>
      <c r="M190" s="23" t="s">
        <v>1115</v>
      </c>
      <c r="N190" s="23" t="s">
        <v>1116</v>
      </c>
      <c r="O190" s="23" t="s">
        <v>1117</v>
      </c>
      <c r="P190" s="23" t="s">
        <v>1118</v>
      </c>
      <c r="Q190" s="23" t="s">
        <v>1114</v>
      </c>
      <c r="R190" s="23" t="s">
        <v>1118</v>
      </c>
      <c r="S190" s="26">
        <v>16.95</v>
      </c>
      <c r="T190" s="27"/>
    </row>
    <row r="191" ht="18" customHeight="1" spans="1:20">
      <c r="A191" s="11">
        <f>184-1</f>
        <v>183</v>
      </c>
      <c r="B191" s="8" t="s">
        <v>1119</v>
      </c>
      <c r="C191" s="8" t="s">
        <v>1120</v>
      </c>
      <c r="D191" s="12">
        <f t="shared" si="4"/>
        <v>22.6</v>
      </c>
      <c r="E191" s="12">
        <v>22.6</v>
      </c>
      <c r="F191" s="13"/>
      <c r="G191" s="13"/>
      <c r="H191" s="13"/>
      <c r="I191" s="20">
        <v>92.79</v>
      </c>
      <c r="J191" s="12">
        <f t="shared" si="5"/>
        <v>2097.05</v>
      </c>
      <c r="K191" s="21">
        <v>2097.05</v>
      </c>
      <c r="L191" s="22">
        <v>22.6</v>
      </c>
      <c r="M191" s="23" t="s">
        <v>1121</v>
      </c>
      <c r="N191" s="23" t="s">
        <v>1122</v>
      </c>
      <c r="O191" s="23" t="s">
        <v>1123</v>
      </c>
      <c r="P191" s="23" t="s">
        <v>1124</v>
      </c>
      <c r="Q191" s="23" t="s">
        <v>1120</v>
      </c>
      <c r="R191" s="23" t="s">
        <v>1124</v>
      </c>
      <c r="S191" s="26">
        <v>22.6</v>
      </c>
      <c r="T191" s="27"/>
    </row>
    <row r="192" ht="18" customHeight="1" spans="1:20">
      <c r="A192" s="11">
        <f>185-1</f>
        <v>184</v>
      </c>
      <c r="B192" s="8" t="s">
        <v>1125</v>
      </c>
      <c r="C192" s="8" t="s">
        <v>1126</v>
      </c>
      <c r="D192" s="12">
        <f t="shared" si="4"/>
        <v>14.6</v>
      </c>
      <c r="E192" s="12">
        <v>14.6</v>
      </c>
      <c r="F192" s="13"/>
      <c r="G192" s="13"/>
      <c r="H192" s="13"/>
      <c r="I192" s="20">
        <v>92.79</v>
      </c>
      <c r="J192" s="12">
        <f t="shared" si="5"/>
        <v>1354.73</v>
      </c>
      <c r="K192" s="21">
        <v>1354.73</v>
      </c>
      <c r="L192" s="22">
        <v>14.6</v>
      </c>
      <c r="M192" s="23" t="s">
        <v>1127</v>
      </c>
      <c r="N192" s="23" t="s">
        <v>1128</v>
      </c>
      <c r="O192" s="23" t="s">
        <v>1129</v>
      </c>
      <c r="P192" s="23" t="s">
        <v>1130</v>
      </c>
      <c r="Q192" s="23" t="s">
        <v>1126</v>
      </c>
      <c r="R192" s="23" t="s">
        <v>1130</v>
      </c>
      <c r="S192" s="26">
        <v>14.6</v>
      </c>
      <c r="T192" s="27"/>
    </row>
    <row r="193" ht="18" customHeight="1" spans="1:20">
      <c r="A193" s="11">
        <f>186-1</f>
        <v>185</v>
      </c>
      <c r="B193" s="8" t="s">
        <v>1131</v>
      </c>
      <c r="C193" s="8" t="s">
        <v>1132</v>
      </c>
      <c r="D193" s="12">
        <f t="shared" si="4"/>
        <v>45.2</v>
      </c>
      <c r="E193" s="12">
        <v>45.2</v>
      </c>
      <c r="F193" s="13"/>
      <c r="G193" s="13"/>
      <c r="H193" s="13"/>
      <c r="I193" s="20">
        <v>92.79</v>
      </c>
      <c r="J193" s="12">
        <f t="shared" si="5"/>
        <v>4194.11</v>
      </c>
      <c r="K193" s="21">
        <v>4194.11</v>
      </c>
      <c r="L193" s="22">
        <v>45.2</v>
      </c>
      <c r="M193" s="23" t="s">
        <v>1133</v>
      </c>
      <c r="N193" s="23" t="s">
        <v>1134</v>
      </c>
      <c r="O193" s="23" t="s">
        <v>1135</v>
      </c>
      <c r="P193" s="23" t="s">
        <v>1136</v>
      </c>
      <c r="Q193" s="23" t="s">
        <v>1132</v>
      </c>
      <c r="R193" s="23" t="s">
        <v>1136</v>
      </c>
      <c r="S193" s="26">
        <v>45.2</v>
      </c>
      <c r="T193" s="27"/>
    </row>
    <row r="194" ht="18" customHeight="1" spans="1:20">
      <c r="A194" s="11">
        <f>187-1</f>
        <v>186</v>
      </c>
      <c r="B194" s="8" t="s">
        <v>1137</v>
      </c>
      <c r="C194" s="8" t="s">
        <v>1138</v>
      </c>
      <c r="D194" s="12">
        <f t="shared" si="4"/>
        <v>33.9</v>
      </c>
      <c r="E194" s="12">
        <v>33.9</v>
      </c>
      <c r="F194" s="13"/>
      <c r="G194" s="13"/>
      <c r="H194" s="13"/>
      <c r="I194" s="20">
        <v>92.79</v>
      </c>
      <c r="J194" s="12">
        <f t="shared" si="5"/>
        <v>3145.58</v>
      </c>
      <c r="K194" s="21">
        <v>3145.58</v>
      </c>
      <c r="L194" s="22">
        <v>33.9</v>
      </c>
      <c r="M194" s="23" t="s">
        <v>1139</v>
      </c>
      <c r="N194" s="23" t="s">
        <v>1140</v>
      </c>
      <c r="O194" s="23" t="s">
        <v>1141</v>
      </c>
      <c r="P194" s="23" t="s">
        <v>1142</v>
      </c>
      <c r="Q194" s="23" t="s">
        <v>1138</v>
      </c>
      <c r="R194" s="23" t="s">
        <v>1142</v>
      </c>
      <c r="S194" s="26">
        <v>33.9</v>
      </c>
      <c r="T194" s="27"/>
    </row>
    <row r="195" ht="18" customHeight="1" spans="1:20">
      <c r="A195" s="11">
        <f>188-1</f>
        <v>187</v>
      </c>
      <c r="B195" s="8" t="s">
        <v>1143</v>
      </c>
      <c r="C195" s="8" t="s">
        <v>1144</v>
      </c>
      <c r="D195" s="12">
        <f t="shared" si="4"/>
        <v>5.65</v>
      </c>
      <c r="E195" s="12">
        <v>5.65</v>
      </c>
      <c r="F195" s="13"/>
      <c r="G195" s="13"/>
      <c r="H195" s="13"/>
      <c r="I195" s="20">
        <v>92.79</v>
      </c>
      <c r="J195" s="12">
        <f t="shared" si="5"/>
        <v>524.26</v>
      </c>
      <c r="K195" s="21">
        <v>524.26</v>
      </c>
      <c r="L195" s="22">
        <v>5.65</v>
      </c>
      <c r="M195" s="23" t="s">
        <v>1145</v>
      </c>
      <c r="N195" s="23" t="s">
        <v>1146</v>
      </c>
      <c r="O195" s="23" t="s">
        <v>1147</v>
      </c>
      <c r="P195" s="23" t="s">
        <v>1148</v>
      </c>
      <c r="Q195" s="23" t="s">
        <v>1144</v>
      </c>
      <c r="R195" s="23" t="s">
        <v>1148</v>
      </c>
      <c r="S195" s="26">
        <v>5.65</v>
      </c>
      <c r="T195" s="27"/>
    </row>
    <row r="196" ht="18" customHeight="1" spans="1:20">
      <c r="A196" s="11">
        <f>189-1</f>
        <v>188</v>
      </c>
      <c r="B196" s="8" t="s">
        <v>1149</v>
      </c>
      <c r="C196" s="8" t="s">
        <v>1150</v>
      </c>
      <c r="D196" s="12">
        <f t="shared" si="4"/>
        <v>22.6</v>
      </c>
      <c r="E196" s="12">
        <v>22.6</v>
      </c>
      <c r="F196" s="13"/>
      <c r="G196" s="13"/>
      <c r="H196" s="13"/>
      <c r="I196" s="20">
        <v>92.79</v>
      </c>
      <c r="J196" s="12">
        <f t="shared" si="5"/>
        <v>2097.05</v>
      </c>
      <c r="K196" s="21">
        <v>2097.05</v>
      </c>
      <c r="L196" s="22">
        <v>22.6</v>
      </c>
      <c r="M196" s="23" t="s">
        <v>1151</v>
      </c>
      <c r="N196" s="23" t="s">
        <v>1152</v>
      </c>
      <c r="O196" s="23" t="s">
        <v>1153</v>
      </c>
      <c r="P196" s="23" t="s">
        <v>1154</v>
      </c>
      <c r="Q196" s="23" t="s">
        <v>1150</v>
      </c>
      <c r="R196" s="23" t="s">
        <v>1154</v>
      </c>
      <c r="S196" s="26">
        <v>22.6</v>
      </c>
      <c r="T196" s="27"/>
    </row>
    <row r="197" ht="18" customHeight="1" spans="1:20">
      <c r="A197" s="11">
        <f>190-1</f>
        <v>189</v>
      </c>
      <c r="B197" s="8" t="s">
        <v>1155</v>
      </c>
      <c r="C197" s="8" t="s">
        <v>1156</v>
      </c>
      <c r="D197" s="12">
        <f t="shared" si="4"/>
        <v>28.25</v>
      </c>
      <c r="E197" s="12">
        <v>28.25</v>
      </c>
      <c r="F197" s="13"/>
      <c r="G197" s="13"/>
      <c r="H197" s="13"/>
      <c r="I197" s="20">
        <v>92.79</v>
      </c>
      <c r="J197" s="12">
        <f t="shared" si="5"/>
        <v>2621.32</v>
      </c>
      <c r="K197" s="21">
        <v>2621.32</v>
      </c>
      <c r="L197" s="22">
        <v>28.25</v>
      </c>
      <c r="M197" s="23" t="s">
        <v>1157</v>
      </c>
      <c r="N197" s="23" t="s">
        <v>1158</v>
      </c>
      <c r="O197" s="23" t="s">
        <v>1159</v>
      </c>
      <c r="P197" s="23" t="s">
        <v>1160</v>
      </c>
      <c r="Q197" s="23" t="s">
        <v>1156</v>
      </c>
      <c r="R197" s="23" t="s">
        <v>1160</v>
      </c>
      <c r="S197" s="26">
        <v>28.25</v>
      </c>
      <c r="T197" s="27"/>
    </row>
    <row r="198" ht="18" customHeight="1" spans="1:20">
      <c r="A198" s="11">
        <f>191-1</f>
        <v>190</v>
      </c>
      <c r="B198" s="8" t="s">
        <v>1161</v>
      </c>
      <c r="C198" s="8" t="s">
        <v>1162</v>
      </c>
      <c r="D198" s="12">
        <f t="shared" si="4"/>
        <v>13.6</v>
      </c>
      <c r="E198" s="12">
        <v>13.6</v>
      </c>
      <c r="F198" s="13"/>
      <c r="G198" s="13"/>
      <c r="H198" s="13"/>
      <c r="I198" s="20">
        <v>92.79</v>
      </c>
      <c r="J198" s="12">
        <f t="shared" si="5"/>
        <v>1261.94</v>
      </c>
      <c r="K198" s="21">
        <v>1261.94</v>
      </c>
      <c r="L198" s="22">
        <v>13.6</v>
      </c>
      <c r="M198" s="23" t="s">
        <v>1163</v>
      </c>
      <c r="N198" s="23" t="s">
        <v>1164</v>
      </c>
      <c r="O198" s="23" t="s">
        <v>1165</v>
      </c>
      <c r="P198" s="23" t="s">
        <v>1166</v>
      </c>
      <c r="Q198" s="23" t="s">
        <v>1162</v>
      </c>
      <c r="R198" s="23" t="s">
        <v>1166</v>
      </c>
      <c r="S198" s="26">
        <v>13.6</v>
      </c>
      <c r="T198" s="27"/>
    </row>
    <row r="199" ht="18" customHeight="1" spans="1:20">
      <c r="A199" s="11">
        <f>192-1</f>
        <v>191</v>
      </c>
      <c r="B199" s="8" t="s">
        <v>1167</v>
      </c>
      <c r="C199" s="8" t="s">
        <v>1168</v>
      </c>
      <c r="D199" s="12">
        <f t="shared" si="4"/>
        <v>16.95</v>
      </c>
      <c r="E199" s="12">
        <v>16.95</v>
      </c>
      <c r="F199" s="13"/>
      <c r="G199" s="13"/>
      <c r="H199" s="13"/>
      <c r="I199" s="20">
        <v>92.79</v>
      </c>
      <c r="J199" s="12">
        <f t="shared" si="5"/>
        <v>1572.79</v>
      </c>
      <c r="K199" s="21">
        <v>1572.79</v>
      </c>
      <c r="L199" s="22">
        <v>16.95</v>
      </c>
      <c r="M199" s="23" t="s">
        <v>1169</v>
      </c>
      <c r="N199" s="23" t="s">
        <v>1170</v>
      </c>
      <c r="O199" s="23" t="s">
        <v>1171</v>
      </c>
      <c r="P199" s="23" t="s">
        <v>1172</v>
      </c>
      <c r="Q199" s="23" t="s">
        <v>1168</v>
      </c>
      <c r="R199" s="23" t="s">
        <v>1172</v>
      </c>
      <c r="S199" s="26">
        <v>16.95</v>
      </c>
      <c r="T199" s="27"/>
    </row>
    <row r="200" ht="18" customHeight="1" spans="1:20">
      <c r="A200" s="11">
        <f>193-1</f>
        <v>192</v>
      </c>
      <c r="B200" s="8" t="s">
        <v>1173</v>
      </c>
      <c r="C200" s="8" t="s">
        <v>1174</v>
      </c>
      <c r="D200" s="12">
        <f t="shared" si="4"/>
        <v>37.2</v>
      </c>
      <c r="E200" s="12">
        <v>37.2</v>
      </c>
      <c r="F200" s="13"/>
      <c r="G200" s="13"/>
      <c r="H200" s="13"/>
      <c r="I200" s="20">
        <v>92.79</v>
      </c>
      <c r="J200" s="12">
        <f t="shared" si="5"/>
        <v>3451.79</v>
      </c>
      <c r="K200" s="21">
        <v>3451.79</v>
      </c>
      <c r="L200" s="22">
        <v>37.2</v>
      </c>
      <c r="M200" s="23" t="s">
        <v>1175</v>
      </c>
      <c r="N200" s="23" t="s">
        <v>1176</v>
      </c>
      <c r="O200" s="23" t="s">
        <v>1177</v>
      </c>
      <c r="P200" s="23" t="s">
        <v>1178</v>
      </c>
      <c r="Q200" s="23" t="s">
        <v>1174</v>
      </c>
      <c r="R200" s="23" t="s">
        <v>1178</v>
      </c>
      <c r="S200" s="26">
        <v>37.2</v>
      </c>
      <c r="T200" s="27"/>
    </row>
    <row r="201" ht="18" customHeight="1" spans="1:20">
      <c r="A201" s="11">
        <f>194-1</f>
        <v>193</v>
      </c>
      <c r="B201" s="8" t="s">
        <v>1179</v>
      </c>
      <c r="C201" s="8" t="s">
        <v>1180</v>
      </c>
      <c r="D201" s="12">
        <f t="shared" ref="D201:D264" si="6">ROUND((ROUND(E201,2)+ROUND(F201,2)+ROUND(G201,2)+ROUND(H201,2)),2)</f>
        <v>13.7</v>
      </c>
      <c r="E201" s="12">
        <v>13.7</v>
      </c>
      <c r="F201" s="13"/>
      <c r="G201" s="13"/>
      <c r="H201" s="13"/>
      <c r="I201" s="20">
        <v>92.79</v>
      </c>
      <c r="J201" s="12">
        <f t="shared" ref="J201:J264" si="7">ROUND(((ROUND(E201,2)+ROUND(F201,2)+ROUND(G201,2)+ROUND(H201,2))*ROUND(I201,4)),2)</f>
        <v>1271.22</v>
      </c>
      <c r="K201" s="21">
        <v>1271.22</v>
      </c>
      <c r="L201" s="22">
        <v>13.7</v>
      </c>
      <c r="M201" s="23" t="s">
        <v>1181</v>
      </c>
      <c r="N201" s="23" t="s">
        <v>1182</v>
      </c>
      <c r="O201" s="23" t="s">
        <v>1183</v>
      </c>
      <c r="P201" s="23" t="s">
        <v>1184</v>
      </c>
      <c r="Q201" s="23" t="s">
        <v>1180</v>
      </c>
      <c r="R201" s="23" t="s">
        <v>1184</v>
      </c>
      <c r="S201" s="26">
        <v>13.7</v>
      </c>
      <c r="T201" s="27"/>
    </row>
    <row r="202" ht="18" customHeight="1" spans="1:20">
      <c r="A202" s="11">
        <f>195-1</f>
        <v>194</v>
      </c>
      <c r="B202" s="8" t="s">
        <v>1185</v>
      </c>
      <c r="C202" s="8" t="s">
        <v>1186</v>
      </c>
      <c r="D202" s="12">
        <f t="shared" si="6"/>
        <v>13.95</v>
      </c>
      <c r="E202" s="12">
        <v>13.95</v>
      </c>
      <c r="F202" s="13"/>
      <c r="G202" s="13"/>
      <c r="H202" s="13"/>
      <c r="I202" s="20">
        <v>92.79</v>
      </c>
      <c r="J202" s="12">
        <f t="shared" si="7"/>
        <v>1294.42</v>
      </c>
      <c r="K202" s="21">
        <v>1294.42</v>
      </c>
      <c r="L202" s="22">
        <v>13.95</v>
      </c>
      <c r="M202" s="23" t="s">
        <v>1187</v>
      </c>
      <c r="N202" s="23" t="s">
        <v>1188</v>
      </c>
      <c r="O202" s="23" t="s">
        <v>1189</v>
      </c>
      <c r="P202" s="23" t="s">
        <v>1190</v>
      </c>
      <c r="Q202" s="23" t="s">
        <v>1186</v>
      </c>
      <c r="R202" s="23" t="s">
        <v>1190</v>
      </c>
      <c r="S202" s="26">
        <v>13.95</v>
      </c>
      <c r="T202" s="27"/>
    </row>
    <row r="203" ht="18" customHeight="1" spans="1:20">
      <c r="A203" s="11">
        <f>196-1</f>
        <v>195</v>
      </c>
      <c r="B203" s="8" t="s">
        <v>1191</v>
      </c>
      <c r="C203" s="8" t="s">
        <v>1192</v>
      </c>
      <c r="D203" s="12">
        <f t="shared" si="6"/>
        <v>32.55</v>
      </c>
      <c r="E203" s="12">
        <v>32.55</v>
      </c>
      <c r="F203" s="13"/>
      <c r="G203" s="13"/>
      <c r="H203" s="13"/>
      <c r="I203" s="20">
        <v>92.79</v>
      </c>
      <c r="J203" s="12">
        <f t="shared" si="7"/>
        <v>3020.31</v>
      </c>
      <c r="K203" s="21">
        <v>3020.31</v>
      </c>
      <c r="L203" s="22">
        <v>32.55</v>
      </c>
      <c r="M203" s="23" t="s">
        <v>1193</v>
      </c>
      <c r="N203" s="23" t="s">
        <v>1194</v>
      </c>
      <c r="O203" s="23" t="s">
        <v>1195</v>
      </c>
      <c r="P203" s="23" t="s">
        <v>1196</v>
      </c>
      <c r="Q203" s="23" t="s">
        <v>1192</v>
      </c>
      <c r="R203" s="23" t="s">
        <v>1196</v>
      </c>
      <c r="S203" s="26">
        <v>32.55</v>
      </c>
      <c r="T203" s="27"/>
    </row>
    <row r="204" ht="18" customHeight="1" spans="1:20">
      <c r="A204" s="11">
        <f>197-1</f>
        <v>196</v>
      </c>
      <c r="B204" s="8" t="s">
        <v>1197</v>
      </c>
      <c r="C204" s="8" t="s">
        <v>1198</v>
      </c>
      <c r="D204" s="12">
        <f t="shared" si="6"/>
        <v>18.4</v>
      </c>
      <c r="E204" s="12">
        <v>18.4</v>
      </c>
      <c r="F204" s="13"/>
      <c r="G204" s="13"/>
      <c r="H204" s="13"/>
      <c r="I204" s="20">
        <v>92.79</v>
      </c>
      <c r="J204" s="12">
        <f t="shared" si="7"/>
        <v>1707.34</v>
      </c>
      <c r="K204" s="21">
        <v>1707.34</v>
      </c>
      <c r="L204" s="22">
        <v>18.4</v>
      </c>
      <c r="M204" s="23" t="s">
        <v>1199</v>
      </c>
      <c r="N204" s="23" t="s">
        <v>1200</v>
      </c>
      <c r="O204" s="23" t="s">
        <v>1201</v>
      </c>
      <c r="P204" s="23" t="s">
        <v>1202</v>
      </c>
      <c r="Q204" s="23" t="s">
        <v>1198</v>
      </c>
      <c r="R204" s="23" t="s">
        <v>1202</v>
      </c>
      <c r="S204" s="26">
        <v>18.4</v>
      </c>
      <c r="T204" s="27"/>
    </row>
    <row r="205" ht="18" customHeight="1" spans="1:20">
      <c r="A205" s="11">
        <f>198-1</f>
        <v>197</v>
      </c>
      <c r="B205" s="8" t="s">
        <v>1203</v>
      </c>
      <c r="C205" s="8" t="s">
        <v>1204</v>
      </c>
      <c r="D205" s="12">
        <f t="shared" si="6"/>
        <v>18.6</v>
      </c>
      <c r="E205" s="12">
        <v>18.6</v>
      </c>
      <c r="F205" s="13"/>
      <c r="G205" s="13"/>
      <c r="H205" s="13"/>
      <c r="I205" s="20">
        <v>92.79</v>
      </c>
      <c r="J205" s="12">
        <f t="shared" si="7"/>
        <v>1725.89</v>
      </c>
      <c r="K205" s="21">
        <v>1725.89</v>
      </c>
      <c r="L205" s="22">
        <v>18.6</v>
      </c>
      <c r="M205" s="23" t="s">
        <v>1205</v>
      </c>
      <c r="N205" s="23" t="s">
        <v>1206</v>
      </c>
      <c r="O205" s="23" t="s">
        <v>1207</v>
      </c>
      <c r="P205" s="23" t="s">
        <v>1208</v>
      </c>
      <c r="Q205" s="23" t="s">
        <v>1204</v>
      </c>
      <c r="R205" s="23" t="s">
        <v>1208</v>
      </c>
      <c r="S205" s="26">
        <v>18.6</v>
      </c>
      <c r="T205" s="27"/>
    </row>
    <row r="206" ht="18" customHeight="1" spans="1:20">
      <c r="A206" s="11">
        <f>199-1</f>
        <v>198</v>
      </c>
      <c r="B206" s="8" t="s">
        <v>1209</v>
      </c>
      <c r="C206" s="8" t="s">
        <v>1210</v>
      </c>
      <c r="D206" s="12">
        <f t="shared" si="6"/>
        <v>27.9</v>
      </c>
      <c r="E206" s="12">
        <v>27.9</v>
      </c>
      <c r="F206" s="13"/>
      <c r="G206" s="13"/>
      <c r="H206" s="13"/>
      <c r="I206" s="20">
        <v>92.79</v>
      </c>
      <c r="J206" s="12">
        <f t="shared" si="7"/>
        <v>2588.84</v>
      </c>
      <c r="K206" s="21">
        <v>2588.84</v>
      </c>
      <c r="L206" s="22">
        <v>27.9</v>
      </c>
      <c r="M206" s="23" t="s">
        <v>1211</v>
      </c>
      <c r="N206" s="23" t="s">
        <v>1212</v>
      </c>
      <c r="O206" s="23" t="s">
        <v>1213</v>
      </c>
      <c r="P206" s="23" t="s">
        <v>1214</v>
      </c>
      <c r="Q206" s="23" t="s">
        <v>1210</v>
      </c>
      <c r="R206" s="23" t="s">
        <v>1214</v>
      </c>
      <c r="S206" s="26">
        <v>27.9</v>
      </c>
      <c r="T206" s="27"/>
    </row>
    <row r="207" ht="18" customHeight="1" spans="1:20">
      <c r="A207" s="11">
        <f>200-1</f>
        <v>199</v>
      </c>
      <c r="B207" s="8" t="s">
        <v>1215</v>
      </c>
      <c r="C207" s="8" t="s">
        <v>1216</v>
      </c>
      <c r="D207" s="12">
        <f t="shared" si="6"/>
        <v>13.95</v>
      </c>
      <c r="E207" s="12">
        <v>13.95</v>
      </c>
      <c r="F207" s="13"/>
      <c r="G207" s="13"/>
      <c r="H207" s="13"/>
      <c r="I207" s="20">
        <v>92.79</v>
      </c>
      <c r="J207" s="12">
        <f t="shared" si="7"/>
        <v>1294.42</v>
      </c>
      <c r="K207" s="21">
        <v>1294.42</v>
      </c>
      <c r="L207" s="22">
        <v>13.95</v>
      </c>
      <c r="M207" s="23" t="s">
        <v>1217</v>
      </c>
      <c r="N207" s="23" t="s">
        <v>1218</v>
      </c>
      <c r="O207" s="23" t="s">
        <v>1219</v>
      </c>
      <c r="P207" s="23" t="s">
        <v>1220</v>
      </c>
      <c r="Q207" s="23" t="s">
        <v>1216</v>
      </c>
      <c r="R207" s="23" t="s">
        <v>1220</v>
      </c>
      <c r="S207" s="26">
        <v>13.95</v>
      </c>
      <c r="T207" s="27"/>
    </row>
    <row r="208" ht="18" customHeight="1" spans="1:20">
      <c r="A208" s="11">
        <f>201-1</f>
        <v>200</v>
      </c>
      <c r="B208" s="8" t="s">
        <v>1221</v>
      </c>
      <c r="C208" s="8" t="s">
        <v>1222</v>
      </c>
      <c r="D208" s="12">
        <f t="shared" si="6"/>
        <v>13.95</v>
      </c>
      <c r="E208" s="12">
        <v>13.95</v>
      </c>
      <c r="F208" s="13"/>
      <c r="G208" s="13"/>
      <c r="H208" s="13"/>
      <c r="I208" s="20">
        <v>92.79</v>
      </c>
      <c r="J208" s="12">
        <f t="shared" si="7"/>
        <v>1294.42</v>
      </c>
      <c r="K208" s="21">
        <v>1294.42</v>
      </c>
      <c r="L208" s="22">
        <v>13.95</v>
      </c>
      <c r="M208" s="23" t="s">
        <v>1223</v>
      </c>
      <c r="N208" s="23" t="s">
        <v>1224</v>
      </c>
      <c r="O208" s="23" t="s">
        <v>1225</v>
      </c>
      <c r="P208" s="23" t="s">
        <v>1226</v>
      </c>
      <c r="Q208" s="23" t="s">
        <v>1222</v>
      </c>
      <c r="R208" s="23" t="s">
        <v>1226</v>
      </c>
      <c r="S208" s="26">
        <v>13.95</v>
      </c>
      <c r="T208" s="27"/>
    </row>
    <row r="209" ht="18" customHeight="1" spans="1:20">
      <c r="A209" s="11">
        <f>202-1</f>
        <v>201</v>
      </c>
      <c r="B209" s="8" t="s">
        <v>1227</v>
      </c>
      <c r="C209" s="8" t="s">
        <v>1228</v>
      </c>
      <c r="D209" s="12">
        <f t="shared" si="6"/>
        <v>18.6</v>
      </c>
      <c r="E209" s="12">
        <v>18.6</v>
      </c>
      <c r="F209" s="13"/>
      <c r="G209" s="13"/>
      <c r="H209" s="13"/>
      <c r="I209" s="20">
        <v>92.79</v>
      </c>
      <c r="J209" s="12">
        <f t="shared" si="7"/>
        <v>1725.89</v>
      </c>
      <c r="K209" s="21">
        <v>1725.89</v>
      </c>
      <c r="L209" s="22">
        <v>18.6</v>
      </c>
      <c r="M209" s="23" t="s">
        <v>1229</v>
      </c>
      <c r="N209" s="23" t="s">
        <v>1230</v>
      </c>
      <c r="O209" s="23" t="s">
        <v>1231</v>
      </c>
      <c r="P209" s="23" t="s">
        <v>1232</v>
      </c>
      <c r="Q209" s="23" t="s">
        <v>1228</v>
      </c>
      <c r="R209" s="23" t="s">
        <v>1232</v>
      </c>
      <c r="S209" s="26">
        <v>18.6</v>
      </c>
      <c r="T209" s="27"/>
    </row>
    <row r="210" ht="18" customHeight="1" spans="1:20">
      <c r="A210" s="11">
        <f>203-1</f>
        <v>202</v>
      </c>
      <c r="B210" s="8" t="s">
        <v>1233</v>
      </c>
      <c r="C210" s="8" t="s">
        <v>1234</v>
      </c>
      <c r="D210" s="12">
        <f t="shared" si="6"/>
        <v>23.25</v>
      </c>
      <c r="E210" s="12">
        <v>23.25</v>
      </c>
      <c r="F210" s="13"/>
      <c r="G210" s="13"/>
      <c r="H210" s="13"/>
      <c r="I210" s="20">
        <v>92.79</v>
      </c>
      <c r="J210" s="12">
        <f t="shared" si="7"/>
        <v>2157.37</v>
      </c>
      <c r="K210" s="21">
        <v>2157.37</v>
      </c>
      <c r="L210" s="22">
        <v>23.25</v>
      </c>
      <c r="M210" s="23" t="s">
        <v>1235</v>
      </c>
      <c r="N210" s="23" t="s">
        <v>1236</v>
      </c>
      <c r="O210" s="23" t="s">
        <v>1237</v>
      </c>
      <c r="P210" s="23" t="s">
        <v>1238</v>
      </c>
      <c r="Q210" s="23" t="s">
        <v>1234</v>
      </c>
      <c r="R210" s="23" t="s">
        <v>1238</v>
      </c>
      <c r="S210" s="26">
        <v>23.25</v>
      </c>
      <c r="T210" s="27"/>
    </row>
    <row r="211" ht="18" customHeight="1" spans="1:20">
      <c r="A211" s="11">
        <f>204-1</f>
        <v>203</v>
      </c>
      <c r="B211" s="8" t="s">
        <v>1239</v>
      </c>
      <c r="C211" s="8" t="s">
        <v>1240</v>
      </c>
      <c r="D211" s="12">
        <f t="shared" si="6"/>
        <v>13.95</v>
      </c>
      <c r="E211" s="12">
        <v>13.95</v>
      </c>
      <c r="F211" s="13"/>
      <c r="G211" s="13"/>
      <c r="H211" s="13"/>
      <c r="I211" s="20">
        <v>92.79</v>
      </c>
      <c r="J211" s="12">
        <f t="shared" si="7"/>
        <v>1294.42</v>
      </c>
      <c r="K211" s="21">
        <v>1294.42</v>
      </c>
      <c r="L211" s="22">
        <v>13.95</v>
      </c>
      <c r="M211" s="23" t="s">
        <v>1241</v>
      </c>
      <c r="N211" s="23" t="s">
        <v>1242</v>
      </c>
      <c r="O211" s="23" t="s">
        <v>1243</v>
      </c>
      <c r="P211" s="23" t="s">
        <v>1244</v>
      </c>
      <c r="Q211" s="23" t="s">
        <v>1240</v>
      </c>
      <c r="R211" s="23" t="s">
        <v>1244</v>
      </c>
      <c r="S211" s="26">
        <v>13.95</v>
      </c>
      <c r="T211" s="27"/>
    </row>
    <row r="212" ht="18" customHeight="1" spans="1:20">
      <c r="A212" s="11">
        <f>205-1</f>
        <v>204</v>
      </c>
      <c r="B212" s="8" t="s">
        <v>1245</v>
      </c>
      <c r="C212" s="8" t="s">
        <v>1246</v>
      </c>
      <c r="D212" s="12">
        <f t="shared" si="6"/>
        <v>23.25</v>
      </c>
      <c r="E212" s="12">
        <v>23.25</v>
      </c>
      <c r="F212" s="13"/>
      <c r="G212" s="13"/>
      <c r="H212" s="13"/>
      <c r="I212" s="20">
        <v>92.79</v>
      </c>
      <c r="J212" s="12">
        <f t="shared" si="7"/>
        <v>2157.37</v>
      </c>
      <c r="K212" s="21">
        <v>2157.37</v>
      </c>
      <c r="L212" s="22">
        <v>23.25</v>
      </c>
      <c r="M212" s="23" t="s">
        <v>1247</v>
      </c>
      <c r="N212" s="23" t="s">
        <v>1248</v>
      </c>
      <c r="O212" s="23" t="s">
        <v>1249</v>
      </c>
      <c r="P212" s="23" t="s">
        <v>1250</v>
      </c>
      <c r="Q212" s="23" t="s">
        <v>1246</v>
      </c>
      <c r="R212" s="23" t="s">
        <v>1250</v>
      </c>
      <c r="S212" s="26">
        <v>23.25</v>
      </c>
      <c r="T212" s="27"/>
    </row>
    <row r="213" ht="18" customHeight="1" spans="1:20">
      <c r="A213" s="11">
        <f>206-1</f>
        <v>205</v>
      </c>
      <c r="B213" s="8" t="s">
        <v>1251</v>
      </c>
      <c r="C213" s="8" t="s">
        <v>1252</v>
      </c>
      <c r="D213" s="12">
        <f t="shared" si="6"/>
        <v>18.6</v>
      </c>
      <c r="E213" s="12">
        <v>18.6</v>
      </c>
      <c r="F213" s="13"/>
      <c r="G213" s="13"/>
      <c r="H213" s="13"/>
      <c r="I213" s="20">
        <v>92.79</v>
      </c>
      <c r="J213" s="12">
        <f t="shared" si="7"/>
        <v>1725.89</v>
      </c>
      <c r="K213" s="21">
        <v>1725.89</v>
      </c>
      <c r="L213" s="22">
        <v>18.6</v>
      </c>
      <c r="M213" s="23" t="s">
        <v>1253</v>
      </c>
      <c r="N213" s="23" t="s">
        <v>1254</v>
      </c>
      <c r="O213" s="23" t="s">
        <v>1255</v>
      </c>
      <c r="P213" s="23" t="s">
        <v>1256</v>
      </c>
      <c r="Q213" s="23" t="s">
        <v>1252</v>
      </c>
      <c r="R213" s="23" t="s">
        <v>1256</v>
      </c>
      <c r="S213" s="26">
        <v>18.6</v>
      </c>
      <c r="T213" s="27"/>
    </row>
    <row r="214" ht="18" customHeight="1" spans="1:20">
      <c r="A214" s="11">
        <f>207-1</f>
        <v>206</v>
      </c>
      <c r="B214" s="8" t="s">
        <v>1257</v>
      </c>
      <c r="C214" s="8" t="s">
        <v>1258</v>
      </c>
      <c r="D214" s="12">
        <f t="shared" si="6"/>
        <v>23.25</v>
      </c>
      <c r="E214" s="12">
        <v>23.25</v>
      </c>
      <c r="F214" s="13"/>
      <c r="G214" s="13"/>
      <c r="H214" s="13"/>
      <c r="I214" s="20">
        <v>92.79</v>
      </c>
      <c r="J214" s="12">
        <f t="shared" si="7"/>
        <v>2157.37</v>
      </c>
      <c r="K214" s="21">
        <v>2157.37</v>
      </c>
      <c r="L214" s="22">
        <v>23.25</v>
      </c>
      <c r="M214" s="23" t="s">
        <v>1259</v>
      </c>
      <c r="N214" s="23" t="s">
        <v>1260</v>
      </c>
      <c r="O214" s="23" t="s">
        <v>1261</v>
      </c>
      <c r="P214" s="23" t="s">
        <v>1262</v>
      </c>
      <c r="Q214" s="23" t="s">
        <v>1258</v>
      </c>
      <c r="R214" s="23" t="s">
        <v>1262</v>
      </c>
      <c r="S214" s="26">
        <v>23.25</v>
      </c>
      <c r="T214" s="27"/>
    </row>
    <row r="215" ht="18" customHeight="1" spans="1:20">
      <c r="A215" s="11">
        <f>208-1</f>
        <v>207</v>
      </c>
      <c r="B215" s="8" t="s">
        <v>1263</v>
      </c>
      <c r="C215" s="8" t="s">
        <v>1264</v>
      </c>
      <c r="D215" s="12">
        <f t="shared" si="6"/>
        <v>4.65</v>
      </c>
      <c r="E215" s="12">
        <v>4.65</v>
      </c>
      <c r="F215" s="13"/>
      <c r="G215" s="13"/>
      <c r="H215" s="13"/>
      <c r="I215" s="20">
        <v>92.79</v>
      </c>
      <c r="J215" s="12">
        <f t="shared" si="7"/>
        <v>431.47</v>
      </c>
      <c r="K215" s="21">
        <v>431.47</v>
      </c>
      <c r="L215" s="22">
        <v>4.65</v>
      </c>
      <c r="M215" s="23" t="s">
        <v>1265</v>
      </c>
      <c r="N215" s="23" t="s">
        <v>1266</v>
      </c>
      <c r="O215" s="23" t="s">
        <v>1267</v>
      </c>
      <c r="P215" s="23" t="s">
        <v>1268</v>
      </c>
      <c r="Q215" s="23" t="s">
        <v>1264</v>
      </c>
      <c r="R215" s="23" t="s">
        <v>1268</v>
      </c>
      <c r="S215" s="26">
        <v>4.65</v>
      </c>
      <c r="T215" s="27"/>
    </row>
    <row r="216" ht="18" customHeight="1" spans="1:20">
      <c r="A216" s="11">
        <f>209-1</f>
        <v>208</v>
      </c>
      <c r="B216" s="8" t="s">
        <v>1269</v>
      </c>
      <c r="C216" s="8" t="s">
        <v>1270</v>
      </c>
      <c r="D216" s="12">
        <f t="shared" si="6"/>
        <v>18.6</v>
      </c>
      <c r="E216" s="12">
        <v>18.6</v>
      </c>
      <c r="F216" s="13"/>
      <c r="G216" s="13"/>
      <c r="H216" s="13"/>
      <c r="I216" s="20">
        <v>92.79</v>
      </c>
      <c r="J216" s="12">
        <f t="shared" si="7"/>
        <v>1725.89</v>
      </c>
      <c r="K216" s="21">
        <v>1725.89</v>
      </c>
      <c r="L216" s="22">
        <v>18.6</v>
      </c>
      <c r="M216" s="23" t="s">
        <v>1271</v>
      </c>
      <c r="N216" s="23" t="s">
        <v>1272</v>
      </c>
      <c r="O216" s="23" t="s">
        <v>1273</v>
      </c>
      <c r="P216" s="23" t="s">
        <v>1274</v>
      </c>
      <c r="Q216" s="23" t="s">
        <v>1270</v>
      </c>
      <c r="R216" s="23" t="s">
        <v>1274</v>
      </c>
      <c r="S216" s="26">
        <v>18.6</v>
      </c>
      <c r="T216" s="27"/>
    </row>
    <row r="217" ht="18" customHeight="1" spans="1:20">
      <c r="A217" s="11">
        <f>210-1</f>
        <v>209</v>
      </c>
      <c r="B217" s="8" t="s">
        <v>1275</v>
      </c>
      <c r="C217" s="8" t="s">
        <v>1276</v>
      </c>
      <c r="D217" s="12">
        <f t="shared" si="6"/>
        <v>23.25</v>
      </c>
      <c r="E217" s="12">
        <v>23.25</v>
      </c>
      <c r="F217" s="13"/>
      <c r="G217" s="13"/>
      <c r="H217" s="13"/>
      <c r="I217" s="20">
        <v>92.79</v>
      </c>
      <c r="J217" s="12">
        <f t="shared" si="7"/>
        <v>2157.37</v>
      </c>
      <c r="K217" s="21">
        <v>2157.37</v>
      </c>
      <c r="L217" s="22">
        <v>23.25</v>
      </c>
      <c r="M217" s="23" t="s">
        <v>1277</v>
      </c>
      <c r="N217" s="23" t="s">
        <v>1278</v>
      </c>
      <c r="O217" s="23" t="s">
        <v>1279</v>
      </c>
      <c r="P217" s="23" t="s">
        <v>1280</v>
      </c>
      <c r="Q217" s="23" t="s">
        <v>1276</v>
      </c>
      <c r="R217" s="23" t="s">
        <v>1280</v>
      </c>
      <c r="S217" s="26">
        <v>23.25</v>
      </c>
      <c r="T217" s="27"/>
    </row>
    <row r="218" ht="18" customHeight="1" spans="1:20">
      <c r="A218" s="11">
        <f>211-1</f>
        <v>210</v>
      </c>
      <c r="B218" s="8" t="s">
        <v>1281</v>
      </c>
      <c r="C218" s="8" t="s">
        <v>1282</v>
      </c>
      <c r="D218" s="12">
        <f t="shared" si="6"/>
        <v>13.95</v>
      </c>
      <c r="E218" s="12">
        <v>13.95</v>
      </c>
      <c r="F218" s="13"/>
      <c r="G218" s="13"/>
      <c r="H218" s="13"/>
      <c r="I218" s="20">
        <v>92.79</v>
      </c>
      <c r="J218" s="12">
        <f t="shared" si="7"/>
        <v>1294.42</v>
      </c>
      <c r="K218" s="21">
        <v>1294.42</v>
      </c>
      <c r="L218" s="22">
        <v>13.95</v>
      </c>
      <c r="M218" s="23" t="s">
        <v>1283</v>
      </c>
      <c r="N218" s="23" t="s">
        <v>1284</v>
      </c>
      <c r="O218" s="23" t="s">
        <v>1285</v>
      </c>
      <c r="P218" s="23" t="s">
        <v>1286</v>
      </c>
      <c r="Q218" s="23" t="s">
        <v>1282</v>
      </c>
      <c r="R218" s="23" t="s">
        <v>1286</v>
      </c>
      <c r="S218" s="26">
        <v>13.95</v>
      </c>
      <c r="T218" s="27"/>
    </row>
    <row r="219" ht="18" customHeight="1" spans="1:20">
      <c r="A219" s="11">
        <f>212-1</f>
        <v>211</v>
      </c>
      <c r="B219" s="8" t="s">
        <v>1287</v>
      </c>
      <c r="C219" s="8" t="s">
        <v>1288</v>
      </c>
      <c r="D219" s="12">
        <f t="shared" si="6"/>
        <v>13.95</v>
      </c>
      <c r="E219" s="12">
        <v>13.95</v>
      </c>
      <c r="F219" s="13"/>
      <c r="G219" s="13"/>
      <c r="H219" s="13"/>
      <c r="I219" s="20">
        <v>92.79</v>
      </c>
      <c r="J219" s="12">
        <f t="shared" si="7"/>
        <v>1294.42</v>
      </c>
      <c r="K219" s="21">
        <v>1294.42</v>
      </c>
      <c r="L219" s="22">
        <v>13.95</v>
      </c>
      <c r="M219" s="23" t="s">
        <v>1289</v>
      </c>
      <c r="N219" s="23" t="s">
        <v>1290</v>
      </c>
      <c r="O219" s="23" t="s">
        <v>1291</v>
      </c>
      <c r="P219" s="23" t="s">
        <v>1292</v>
      </c>
      <c r="Q219" s="23" t="s">
        <v>1288</v>
      </c>
      <c r="R219" s="23" t="s">
        <v>1292</v>
      </c>
      <c r="S219" s="26">
        <v>13.95</v>
      </c>
      <c r="T219" s="27"/>
    </row>
    <row r="220" ht="18" customHeight="1" spans="1:20">
      <c r="A220" s="11">
        <f>213-1</f>
        <v>212</v>
      </c>
      <c r="B220" s="8" t="s">
        <v>1293</v>
      </c>
      <c r="C220" s="8" t="s">
        <v>1294</v>
      </c>
      <c r="D220" s="12">
        <f t="shared" si="6"/>
        <v>14.55</v>
      </c>
      <c r="E220" s="12">
        <v>14.55</v>
      </c>
      <c r="F220" s="13"/>
      <c r="G220" s="13"/>
      <c r="H220" s="13"/>
      <c r="I220" s="20">
        <v>92.79</v>
      </c>
      <c r="J220" s="12">
        <f t="shared" si="7"/>
        <v>1350.09</v>
      </c>
      <c r="K220" s="21">
        <v>1350.09</v>
      </c>
      <c r="L220" s="22">
        <v>14.55</v>
      </c>
      <c r="M220" s="23" t="s">
        <v>1295</v>
      </c>
      <c r="N220" s="23" t="s">
        <v>1296</v>
      </c>
      <c r="O220" s="23" t="s">
        <v>1297</v>
      </c>
      <c r="P220" s="23" t="s">
        <v>1298</v>
      </c>
      <c r="Q220" s="23" t="s">
        <v>1294</v>
      </c>
      <c r="R220" s="23" t="s">
        <v>1298</v>
      </c>
      <c r="S220" s="26">
        <v>14.55</v>
      </c>
      <c r="T220" s="27"/>
    </row>
    <row r="221" ht="18" customHeight="1" spans="1:20">
      <c r="A221" s="11">
        <f>214-1</f>
        <v>213</v>
      </c>
      <c r="B221" s="8" t="s">
        <v>1299</v>
      </c>
      <c r="C221" s="8" t="s">
        <v>1300</v>
      </c>
      <c r="D221" s="12">
        <f t="shared" si="6"/>
        <v>14.55</v>
      </c>
      <c r="E221" s="12">
        <v>14.55</v>
      </c>
      <c r="F221" s="13"/>
      <c r="G221" s="13"/>
      <c r="H221" s="13"/>
      <c r="I221" s="20">
        <v>92.79</v>
      </c>
      <c r="J221" s="12">
        <f t="shared" si="7"/>
        <v>1350.09</v>
      </c>
      <c r="K221" s="21">
        <v>1350.09</v>
      </c>
      <c r="L221" s="22">
        <v>14.55</v>
      </c>
      <c r="M221" s="23" t="s">
        <v>1301</v>
      </c>
      <c r="N221" s="23" t="s">
        <v>1302</v>
      </c>
      <c r="O221" s="23" t="s">
        <v>1303</v>
      </c>
      <c r="P221" s="23" t="s">
        <v>1304</v>
      </c>
      <c r="Q221" s="23" t="s">
        <v>1300</v>
      </c>
      <c r="R221" s="23" t="s">
        <v>1304</v>
      </c>
      <c r="S221" s="26">
        <v>14.55</v>
      </c>
      <c r="T221" s="27"/>
    </row>
    <row r="222" ht="18" customHeight="1" spans="1:20">
      <c r="A222" s="11">
        <f>215-1</f>
        <v>214</v>
      </c>
      <c r="B222" s="8" t="s">
        <v>1305</v>
      </c>
      <c r="C222" s="8" t="s">
        <v>1306</v>
      </c>
      <c r="D222" s="12">
        <f t="shared" si="6"/>
        <v>14.55</v>
      </c>
      <c r="E222" s="12">
        <v>14.55</v>
      </c>
      <c r="F222" s="13"/>
      <c r="G222" s="13"/>
      <c r="H222" s="13"/>
      <c r="I222" s="20">
        <v>92.79</v>
      </c>
      <c r="J222" s="12">
        <f t="shared" si="7"/>
        <v>1350.09</v>
      </c>
      <c r="K222" s="21">
        <v>1350.09</v>
      </c>
      <c r="L222" s="22">
        <v>14.55</v>
      </c>
      <c r="M222" s="23" t="s">
        <v>1307</v>
      </c>
      <c r="N222" s="23" t="s">
        <v>1308</v>
      </c>
      <c r="O222" s="23" t="s">
        <v>1309</v>
      </c>
      <c r="P222" s="23" t="s">
        <v>1310</v>
      </c>
      <c r="Q222" s="23" t="s">
        <v>1306</v>
      </c>
      <c r="R222" s="23" t="s">
        <v>1310</v>
      </c>
      <c r="S222" s="26">
        <v>14.55</v>
      </c>
      <c r="T222" s="27"/>
    </row>
    <row r="223" ht="18" customHeight="1" spans="1:20">
      <c r="A223" s="11">
        <f>216-1</f>
        <v>215</v>
      </c>
      <c r="B223" s="8" t="s">
        <v>1311</v>
      </c>
      <c r="C223" s="8" t="s">
        <v>1312</v>
      </c>
      <c r="D223" s="12">
        <f t="shared" si="6"/>
        <v>19.4</v>
      </c>
      <c r="E223" s="12">
        <v>19.4</v>
      </c>
      <c r="F223" s="13"/>
      <c r="G223" s="13"/>
      <c r="H223" s="13"/>
      <c r="I223" s="20">
        <v>92.79</v>
      </c>
      <c r="J223" s="12">
        <f t="shared" si="7"/>
        <v>1800.13</v>
      </c>
      <c r="K223" s="21">
        <v>1800.13</v>
      </c>
      <c r="L223" s="22">
        <v>19.4</v>
      </c>
      <c r="M223" s="23" t="s">
        <v>1313</v>
      </c>
      <c r="N223" s="23" t="s">
        <v>1314</v>
      </c>
      <c r="O223" s="23" t="s">
        <v>1315</v>
      </c>
      <c r="P223" s="23" t="s">
        <v>1316</v>
      </c>
      <c r="Q223" s="23" t="s">
        <v>1312</v>
      </c>
      <c r="R223" s="23" t="s">
        <v>1316</v>
      </c>
      <c r="S223" s="26">
        <v>19.4</v>
      </c>
      <c r="T223" s="27"/>
    </row>
    <row r="224" ht="18" customHeight="1" spans="1:20">
      <c r="A224" s="11">
        <f>217-1</f>
        <v>216</v>
      </c>
      <c r="B224" s="8" t="s">
        <v>1317</v>
      </c>
      <c r="C224" s="8" t="s">
        <v>1318</v>
      </c>
      <c r="D224" s="12">
        <f t="shared" si="6"/>
        <v>19.4</v>
      </c>
      <c r="E224" s="12">
        <v>19.4</v>
      </c>
      <c r="F224" s="13"/>
      <c r="G224" s="13"/>
      <c r="H224" s="13"/>
      <c r="I224" s="20">
        <v>92.79</v>
      </c>
      <c r="J224" s="12">
        <f t="shared" si="7"/>
        <v>1800.13</v>
      </c>
      <c r="K224" s="21">
        <v>1800.13</v>
      </c>
      <c r="L224" s="22">
        <v>19.4</v>
      </c>
      <c r="M224" s="23" t="s">
        <v>1319</v>
      </c>
      <c r="N224" s="23" t="s">
        <v>1320</v>
      </c>
      <c r="O224" s="23" t="s">
        <v>1321</v>
      </c>
      <c r="P224" s="23" t="s">
        <v>1322</v>
      </c>
      <c r="Q224" s="23" t="s">
        <v>1318</v>
      </c>
      <c r="R224" s="23" t="s">
        <v>1322</v>
      </c>
      <c r="S224" s="26">
        <v>19.4</v>
      </c>
      <c r="T224" s="27"/>
    </row>
    <row r="225" ht="18" customHeight="1" spans="1:20">
      <c r="A225" s="11">
        <f>218-1</f>
        <v>217</v>
      </c>
      <c r="B225" s="8" t="s">
        <v>1323</v>
      </c>
      <c r="C225" s="8" t="s">
        <v>1324</v>
      </c>
      <c r="D225" s="12">
        <f t="shared" si="6"/>
        <v>24.25</v>
      </c>
      <c r="E225" s="12">
        <v>24.25</v>
      </c>
      <c r="F225" s="13"/>
      <c r="G225" s="13"/>
      <c r="H225" s="13"/>
      <c r="I225" s="20">
        <v>92.79</v>
      </c>
      <c r="J225" s="12">
        <f t="shared" si="7"/>
        <v>2250.16</v>
      </c>
      <c r="K225" s="21">
        <v>2250.16</v>
      </c>
      <c r="L225" s="22">
        <v>24.25</v>
      </c>
      <c r="M225" s="23" t="s">
        <v>1325</v>
      </c>
      <c r="N225" s="23" t="s">
        <v>1326</v>
      </c>
      <c r="O225" s="23" t="s">
        <v>1327</v>
      </c>
      <c r="P225" s="23" t="s">
        <v>1328</v>
      </c>
      <c r="Q225" s="23" t="s">
        <v>1324</v>
      </c>
      <c r="R225" s="23" t="s">
        <v>1328</v>
      </c>
      <c r="S225" s="26">
        <v>24.25</v>
      </c>
      <c r="T225" s="27"/>
    </row>
    <row r="226" ht="18" customHeight="1" spans="1:20">
      <c r="A226" s="11">
        <f>219-1</f>
        <v>218</v>
      </c>
      <c r="B226" s="8" t="s">
        <v>1329</v>
      </c>
      <c r="C226" s="8" t="s">
        <v>1330</v>
      </c>
      <c r="D226" s="12">
        <f t="shared" si="6"/>
        <v>29.1</v>
      </c>
      <c r="E226" s="12">
        <v>29.1</v>
      </c>
      <c r="F226" s="13"/>
      <c r="G226" s="13"/>
      <c r="H226" s="13"/>
      <c r="I226" s="20">
        <v>92.79</v>
      </c>
      <c r="J226" s="12">
        <f t="shared" si="7"/>
        <v>2700.19</v>
      </c>
      <c r="K226" s="21">
        <v>2700.19</v>
      </c>
      <c r="L226" s="22">
        <v>29.1</v>
      </c>
      <c r="M226" s="23" t="s">
        <v>1331</v>
      </c>
      <c r="N226" s="23" t="s">
        <v>1332</v>
      </c>
      <c r="O226" s="23" t="s">
        <v>1333</v>
      </c>
      <c r="P226" s="23" t="s">
        <v>1334</v>
      </c>
      <c r="Q226" s="23" t="s">
        <v>1330</v>
      </c>
      <c r="R226" s="23" t="s">
        <v>1334</v>
      </c>
      <c r="S226" s="26">
        <v>29.1</v>
      </c>
      <c r="T226" s="27"/>
    </row>
    <row r="227" ht="18" customHeight="1" spans="1:20">
      <c r="A227" s="11">
        <f>220-1</f>
        <v>219</v>
      </c>
      <c r="B227" s="8" t="s">
        <v>1335</v>
      </c>
      <c r="C227" s="8" t="s">
        <v>1336</v>
      </c>
      <c r="D227" s="12">
        <f t="shared" si="6"/>
        <v>19.4</v>
      </c>
      <c r="E227" s="12">
        <v>19.4</v>
      </c>
      <c r="F227" s="13"/>
      <c r="G227" s="13"/>
      <c r="H227" s="13"/>
      <c r="I227" s="20">
        <v>92.79</v>
      </c>
      <c r="J227" s="12">
        <f t="shared" si="7"/>
        <v>1800.13</v>
      </c>
      <c r="K227" s="21">
        <v>1800.13</v>
      </c>
      <c r="L227" s="22">
        <v>19.4</v>
      </c>
      <c r="M227" s="23" t="s">
        <v>1337</v>
      </c>
      <c r="N227" s="23" t="s">
        <v>1338</v>
      </c>
      <c r="O227" s="23" t="s">
        <v>1339</v>
      </c>
      <c r="P227" s="23" t="s">
        <v>1340</v>
      </c>
      <c r="Q227" s="23" t="s">
        <v>1336</v>
      </c>
      <c r="R227" s="23" t="s">
        <v>1340</v>
      </c>
      <c r="S227" s="26">
        <v>19.4</v>
      </c>
      <c r="T227" s="27"/>
    </row>
    <row r="228" ht="18" customHeight="1" spans="1:20">
      <c r="A228" s="11">
        <f>221-1</f>
        <v>220</v>
      </c>
      <c r="B228" s="8" t="s">
        <v>1341</v>
      </c>
      <c r="C228" s="8" t="s">
        <v>1342</v>
      </c>
      <c r="D228" s="12">
        <f t="shared" si="6"/>
        <v>25.05</v>
      </c>
      <c r="E228" s="12">
        <v>25.05</v>
      </c>
      <c r="F228" s="13"/>
      <c r="G228" s="13"/>
      <c r="H228" s="13"/>
      <c r="I228" s="20">
        <v>92.79</v>
      </c>
      <c r="J228" s="12">
        <f t="shared" si="7"/>
        <v>2324.39</v>
      </c>
      <c r="K228" s="21">
        <v>2324.39</v>
      </c>
      <c r="L228" s="22">
        <v>25.05</v>
      </c>
      <c r="M228" s="23" t="s">
        <v>1343</v>
      </c>
      <c r="N228" s="23" t="s">
        <v>1344</v>
      </c>
      <c r="O228" s="23" t="s">
        <v>1345</v>
      </c>
      <c r="P228" s="23" t="s">
        <v>1346</v>
      </c>
      <c r="Q228" s="23" t="s">
        <v>1342</v>
      </c>
      <c r="R228" s="23" t="s">
        <v>1346</v>
      </c>
      <c r="S228" s="26">
        <v>25.05</v>
      </c>
      <c r="T228" s="27"/>
    </row>
    <row r="229" ht="18" customHeight="1" spans="1:20">
      <c r="A229" s="11">
        <f>222-1</f>
        <v>221</v>
      </c>
      <c r="B229" s="8" t="s">
        <v>1347</v>
      </c>
      <c r="C229" s="8" t="s">
        <v>1348</v>
      </c>
      <c r="D229" s="12">
        <f t="shared" si="6"/>
        <v>19.65</v>
      </c>
      <c r="E229" s="12">
        <v>19.65</v>
      </c>
      <c r="F229" s="13"/>
      <c r="G229" s="13"/>
      <c r="H229" s="13"/>
      <c r="I229" s="20">
        <v>92.79</v>
      </c>
      <c r="J229" s="12">
        <f t="shared" si="7"/>
        <v>1823.32</v>
      </c>
      <c r="K229" s="21">
        <v>1823.32</v>
      </c>
      <c r="L229" s="22">
        <v>19.65</v>
      </c>
      <c r="M229" s="23" t="s">
        <v>1349</v>
      </c>
      <c r="N229" s="23" t="s">
        <v>1350</v>
      </c>
      <c r="O229" s="23" t="s">
        <v>1351</v>
      </c>
      <c r="P229" s="23" t="s">
        <v>1352</v>
      </c>
      <c r="Q229" s="23" t="s">
        <v>1348</v>
      </c>
      <c r="R229" s="23" t="s">
        <v>1352</v>
      </c>
      <c r="S229" s="26">
        <v>19.65</v>
      </c>
      <c r="T229" s="27"/>
    </row>
    <row r="230" ht="18" customHeight="1" spans="1:20">
      <c r="A230" s="11">
        <f>223-1</f>
        <v>222</v>
      </c>
      <c r="B230" s="8" t="s">
        <v>1353</v>
      </c>
      <c r="C230" s="8" t="s">
        <v>1354</v>
      </c>
      <c r="D230" s="12">
        <f t="shared" si="6"/>
        <v>24.5</v>
      </c>
      <c r="E230" s="12">
        <v>24.5</v>
      </c>
      <c r="F230" s="13"/>
      <c r="G230" s="13"/>
      <c r="H230" s="13"/>
      <c r="I230" s="20">
        <v>92.79</v>
      </c>
      <c r="J230" s="12">
        <f t="shared" si="7"/>
        <v>2273.36</v>
      </c>
      <c r="K230" s="21">
        <v>2273.36</v>
      </c>
      <c r="L230" s="22">
        <v>24.5</v>
      </c>
      <c r="M230" s="23" t="s">
        <v>1355</v>
      </c>
      <c r="N230" s="23" t="s">
        <v>1356</v>
      </c>
      <c r="O230" s="23" t="s">
        <v>1357</v>
      </c>
      <c r="P230" s="23" t="s">
        <v>1358</v>
      </c>
      <c r="Q230" s="23" t="s">
        <v>1354</v>
      </c>
      <c r="R230" s="23" t="s">
        <v>1358</v>
      </c>
      <c r="S230" s="26">
        <v>24.5</v>
      </c>
      <c r="T230" s="27"/>
    </row>
    <row r="231" ht="18" customHeight="1" spans="1:20">
      <c r="A231" s="11">
        <f>224-1</f>
        <v>223</v>
      </c>
      <c r="B231" s="8" t="s">
        <v>1359</v>
      </c>
      <c r="C231" s="8" t="s">
        <v>1360</v>
      </c>
      <c r="D231" s="12">
        <f t="shared" si="6"/>
        <v>14.55</v>
      </c>
      <c r="E231" s="12">
        <v>14.55</v>
      </c>
      <c r="F231" s="13"/>
      <c r="G231" s="13"/>
      <c r="H231" s="13"/>
      <c r="I231" s="20">
        <v>92.79</v>
      </c>
      <c r="J231" s="12">
        <f t="shared" si="7"/>
        <v>1350.09</v>
      </c>
      <c r="K231" s="21">
        <v>1350.09</v>
      </c>
      <c r="L231" s="22">
        <v>14.55</v>
      </c>
      <c r="M231" s="23" t="s">
        <v>1361</v>
      </c>
      <c r="N231" s="23" t="s">
        <v>1362</v>
      </c>
      <c r="O231" s="23" t="s">
        <v>1363</v>
      </c>
      <c r="P231" s="23" t="s">
        <v>1364</v>
      </c>
      <c r="Q231" s="23" t="s">
        <v>1360</v>
      </c>
      <c r="R231" s="23" t="s">
        <v>1364</v>
      </c>
      <c r="S231" s="26">
        <v>14.55</v>
      </c>
      <c r="T231" s="27"/>
    </row>
    <row r="232" ht="18" customHeight="1" spans="1:20">
      <c r="A232" s="11">
        <f>225-1</f>
        <v>224</v>
      </c>
      <c r="B232" s="8" t="s">
        <v>1365</v>
      </c>
      <c r="C232" s="8" t="s">
        <v>1366</v>
      </c>
      <c r="D232" s="12">
        <f t="shared" si="6"/>
        <v>19.4</v>
      </c>
      <c r="E232" s="12">
        <v>19.4</v>
      </c>
      <c r="F232" s="13"/>
      <c r="G232" s="13"/>
      <c r="H232" s="13"/>
      <c r="I232" s="20">
        <v>92.79</v>
      </c>
      <c r="J232" s="12">
        <f t="shared" si="7"/>
        <v>1800.13</v>
      </c>
      <c r="K232" s="21">
        <v>1800.13</v>
      </c>
      <c r="L232" s="22">
        <v>19.4</v>
      </c>
      <c r="M232" s="23" t="s">
        <v>1367</v>
      </c>
      <c r="N232" s="23" t="s">
        <v>1368</v>
      </c>
      <c r="O232" s="23" t="s">
        <v>1369</v>
      </c>
      <c r="P232" s="23" t="s">
        <v>1370</v>
      </c>
      <c r="Q232" s="23" t="s">
        <v>1366</v>
      </c>
      <c r="R232" s="23" t="s">
        <v>1370</v>
      </c>
      <c r="S232" s="26">
        <v>19.4</v>
      </c>
      <c r="T232" s="27"/>
    </row>
    <row r="233" ht="18" customHeight="1" spans="1:20">
      <c r="A233" s="11">
        <f>226-1</f>
        <v>225</v>
      </c>
      <c r="B233" s="8" t="s">
        <v>1371</v>
      </c>
      <c r="C233" s="8" t="s">
        <v>1372</v>
      </c>
      <c r="D233" s="12">
        <f t="shared" si="6"/>
        <v>24.25</v>
      </c>
      <c r="E233" s="12">
        <v>24.25</v>
      </c>
      <c r="F233" s="13"/>
      <c r="G233" s="13"/>
      <c r="H233" s="13"/>
      <c r="I233" s="20">
        <v>92.79</v>
      </c>
      <c r="J233" s="12">
        <f t="shared" si="7"/>
        <v>2250.16</v>
      </c>
      <c r="K233" s="21">
        <v>2250.16</v>
      </c>
      <c r="L233" s="22">
        <v>24.25</v>
      </c>
      <c r="M233" s="23" t="s">
        <v>1373</v>
      </c>
      <c r="N233" s="23" t="s">
        <v>1374</v>
      </c>
      <c r="O233" s="23" t="s">
        <v>1375</v>
      </c>
      <c r="P233" s="23" t="s">
        <v>1376</v>
      </c>
      <c r="Q233" s="23" t="s">
        <v>1372</v>
      </c>
      <c r="R233" s="23" t="s">
        <v>1376</v>
      </c>
      <c r="S233" s="26">
        <v>24.25</v>
      </c>
      <c r="T233" s="27"/>
    </row>
    <row r="234" ht="18" customHeight="1" spans="1:20">
      <c r="A234" s="11">
        <f>227-1</f>
        <v>226</v>
      </c>
      <c r="B234" s="8" t="s">
        <v>1377</v>
      </c>
      <c r="C234" s="8" t="s">
        <v>1378</v>
      </c>
      <c r="D234" s="12">
        <f t="shared" si="6"/>
        <v>14.55</v>
      </c>
      <c r="E234" s="12">
        <v>14.55</v>
      </c>
      <c r="F234" s="13"/>
      <c r="G234" s="13"/>
      <c r="H234" s="13"/>
      <c r="I234" s="20">
        <v>92.79</v>
      </c>
      <c r="J234" s="12">
        <f t="shared" si="7"/>
        <v>1350.09</v>
      </c>
      <c r="K234" s="21">
        <v>1350.09</v>
      </c>
      <c r="L234" s="22">
        <v>14.55</v>
      </c>
      <c r="M234" s="23" t="s">
        <v>1379</v>
      </c>
      <c r="N234" s="23" t="s">
        <v>1380</v>
      </c>
      <c r="O234" s="23" t="s">
        <v>1381</v>
      </c>
      <c r="P234" s="23" t="s">
        <v>1382</v>
      </c>
      <c r="Q234" s="23" t="s">
        <v>1378</v>
      </c>
      <c r="R234" s="23" t="s">
        <v>1382</v>
      </c>
      <c r="S234" s="26">
        <v>14.55</v>
      </c>
      <c r="T234" s="27"/>
    </row>
    <row r="235" ht="18" customHeight="1" spans="1:20">
      <c r="A235" s="11">
        <f>228-1</f>
        <v>227</v>
      </c>
      <c r="B235" s="8" t="s">
        <v>1383</v>
      </c>
      <c r="C235" s="8" t="s">
        <v>1384</v>
      </c>
      <c r="D235" s="12">
        <f t="shared" si="6"/>
        <v>19.75</v>
      </c>
      <c r="E235" s="12">
        <v>19.75</v>
      </c>
      <c r="F235" s="13"/>
      <c r="G235" s="13"/>
      <c r="H235" s="13"/>
      <c r="I235" s="20">
        <v>92.79</v>
      </c>
      <c r="J235" s="12">
        <f t="shared" si="7"/>
        <v>1832.6</v>
      </c>
      <c r="K235" s="21">
        <v>1832.6</v>
      </c>
      <c r="L235" s="22">
        <v>19.75</v>
      </c>
      <c r="M235" s="23" t="s">
        <v>1385</v>
      </c>
      <c r="N235" s="23" t="s">
        <v>1386</v>
      </c>
      <c r="O235" s="23" t="s">
        <v>1387</v>
      </c>
      <c r="P235" s="23" t="s">
        <v>1388</v>
      </c>
      <c r="Q235" s="23" t="s">
        <v>1384</v>
      </c>
      <c r="R235" s="23" t="s">
        <v>1388</v>
      </c>
      <c r="S235" s="26">
        <v>19.75</v>
      </c>
      <c r="T235" s="27"/>
    </row>
    <row r="236" ht="18" customHeight="1" spans="1:20">
      <c r="A236" s="11">
        <f>229-1</f>
        <v>228</v>
      </c>
      <c r="B236" s="8" t="s">
        <v>1389</v>
      </c>
      <c r="C236" s="8" t="s">
        <v>1390</v>
      </c>
      <c r="D236" s="12">
        <f t="shared" si="6"/>
        <v>9.7</v>
      </c>
      <c r="E236" s="12">
        <v>9.7</v>
      </c>
      <c r="F236" s="13"/>
      <c r="G236" s="13"/>
      <c r="H236" s="13"/>
      <c r="I236" s="20">
        <v>92.79</v>
      </c>
      <c r="J236" s="12">
        <f t="shared" si="7"/>
        <v>900.06</v>
      </c>
      <c r="K236" s="21">
        <v>900.06</v>
      </c>
      <c r="L236" s="22">
        <v>9.7</v>
      </c>
      <c r="M236" s="23" t="s">
        <v>1391</v>
      </c>
      <c r="N236" s="23" t="s">
        <v>1392</v>
      </c>
      <c r="O236" s="23" t="s">
        <v>1393</v>
      </c>
      <c r="P236" s="23" t="s">
        <v>1394</v>
      </c>
      <c r="Q236" s="23" t="s">
        <v>1390</v>
      </c>
      <c r="R236" s="23" t="s">
        <v>1394</v>
      </c>
      <c r="S236" s="26">
        <v>9.7</v>
      </c>
      <c r="T236" s="27"/>
    </row>
    <row r="237" ht="18" customHeight="1" spans="1:20">
      <c r="A237" s="11">
        <f>230-1</f>
        <v>229</v>
      </c>
      <c r="B237" s="8" t="s">
        <v>1395</v>
      </c>
      <c r="C237" s="8" t="s">
        <v>1396</v>
      </c>
      <c r="D237" s="12">
        <f t="shared" si="6"/>
        <v>19.5</v>
      </c>
      <c r="E237" s="12">
        <v>19.5</v>
      </c>
      <c r="F237" s="13"/>
      <c r="G237" s="13"/>
      <c r="H237" s="13"/>
      <c r="I237" s="20">
        <v>92.79</v>
      </c>
      <c r="J237" s="12">
        <f t="shared" si="7"/>
        <v>1809.41</v>
      </c>
      <c r="K237" s="21">
        <v>1809.41</v>
      </c>
      <c r="L237" s="22">
        <v>19.5</v>
      </c>
      <c r="M237" s="23" t="s">
        <v>1397</v>
      </c>
      <c r="N237" s="23" t="s">
        <v>1398</v>
      </c>
      <c r="O237" s="23" t="s">
        <v>1399</v>
      </c>
      <c r="P237" s="23" t="s">
        <v>1400</v>
      </c>
      <c r="Q237" s="23" t="s">
        <v>1396</v>
      </c>
      <c r="R237" s="23" t="s">
        <v>1400</v>
      </c>
      <c r="S237" s="26">
        <v>19.5</v>
      </c>
      <c r="T237" s="27"/>
    </row>
    <row r="238" ht="18" customHeight="1" spans="1:20">
      <c r="A238" s="11">
        <f>231-1</f>
        <v>230</v>
      </c>
      <c r="B238" s="8" t="s">
        <v>1401</v>
      </c>
      <c r="C238" s="8" t="s">
        <v>1402</v>
      </c>
      <c r="D238" s="12">
        <f t="shared" si="6"/>
        <v>19.75</v>
      </c>
      <c r="E238" s="12">
        <v>19.75</v>
      </c>
      <c r="F238" s="13"/>
      <c r="G238" s="13"/>
      <c r="H238" s="13"/>
      <c r="I238" s="20">
        <v>92.79</v>
      </c>
      <c r="J238" s="12">
        <f t="shared" si="7"/>
        <v>1832.6</v>
      </c>
      <c r="K238" s="21">
        <v>1832.6</v>
      </c>
      <c r="L238" s="22">
        <v>19.75</v>
      </c>
      <c r="M238" s="23" t="s">
        <v>1403</v>
      </c>
      <c r="N238" s="23" t="s">
        <v>1404</v>
      </c>
      <c r="O238" s="23" t="s">
        <v>1405</v>
      </c>
      <c r="P238" s="23" t="s">
        <v>1406</v>
      </c>
      <c r="Q238" s="23" t="s">
        <v>1402</v>
      </c>
      <c r="R238" s="23" t="s">
        <v>1406</v>
      </c>
      <c r="S238" s="26">
        <v>19.75</v>
      </c>
      <c r="T238" s="27"/>
    </row>
    <row r="239" ht="18" customHeight="1" spans="1:20">
      <c r="A239" s="11">
        <f>232-1</f>
        <v>231</v>
      </c>
      <c r="B239" s="8" t="s">
        <v>1407</v>
      </c>
      <c r="C239" s="8" t="s">
        <v>1408</v>
      </c>
      <c r="D239" s="12">
        <f t="shared" si="6"/>
        <v>9.7</v>
      </c>
      <c r="E239" s="12">
        <v>9.7</v>
      </c>
      <c r="F239" s="13"/>
      <c r="G239" s="13"/>
      <c r="H239" s="13"/>
      <c r="I239" s="20">
        <v>92.79</v>
      </c>
      <c r="J239" s="12">
        <f t="shared" si="7"/>
        <v>900.06</v>
      </c>
      <c r="K239" s="21">
        <v>900.06</v>
      </c>
      <c r="L239" s="22">
        <v>9.7</v>
      </c>
      <c r="M239" s="23" t="s">
        <v>1409</v>
      </c>
      <c r="N239" s="23" t="s">
        <v>1410</v>
      </c>
      <c r="O239" s="23" t="s">
        <v>1411</v>
      </c>
      <c r="P239" s="23" t="s">
        <v>1412</v>
      </c>
      <c r="Q239" s="23" t="s">
        <v>1408</v>
      </c>
      <c r="R239" s="23" t="s">
        <v>1412</v>
      </c>
      <c r="S239" s="26">
        <v>9.7</v>
      </c>
      <c r="T239" s="27"/>
    </row>
    <row r="240" ht="18" customHeight="1" spans="1:20">
      <c r="A240" s="11">
        <f>233-1</f>
        <v>232</v>
      </c>
      <c r="B240" s="8" t="s">
        <v>1413</v>
      </c>
      <c r="C240" s="8" t="s">
        <v>1414</v>
      </c>
      <c r="D240" s="12">
        <f t="shared" si="6"/>
        <v>13.5</v>
      </c>
      <c r="E240" s="12">
        <v>13.5</v>
      </c>
      <c r="F240" s="13"/>
      <c r="G240" s="13"/>
      <c r="H240" s="13"/>
      <c r="I240" s="20">
        <v>92.79</v>
      </c>
      <c r="J240" s="12">
        <f t="shared" si="7"/>
        <v>1252.67</v>
      </c>
      <c r="K240" s="21">
        <v>1252.67</v>
      </c>
      <c r="L240" s="22">
        <v>13.5</v>
      </c>
      <c r="M240" s="23" t="s">
        <v>1415</v>
      </c>
      <c r="N240" s="23" t="s">
        <v>1416</v>
      </c>
      <c r="O240" s="23" t="s">
        <v>1417</v>
      </c>
      <c r="P240" s="23" t="s">
        <v>1418</v>
      </c>
      <c r="Q240" s="23" t="s">
        <v>1414</v>
      </c>
      <c r="R240" s="23" t="s">
        <v>1418</v>
      </c>
      <c r="S240" s="26">
        <v>13.5</v>
      </c>
      <c r="T240" s="27"/>
    </row>
    <row r="241" ht="18" customHeight="1" spans="1:20">
      <c r="A241" s="11">
        <f>234-1</f>
        <v>233</v>
      </c>
      <c r="B241" s="8" t="s">
        <v>1419</v>
      </c>
      <c r="C241" s="8" t="s">
        <v>1420</v>
      </c>
      <c r="D241" s="12">
        <f t="shared" si="6"/>
        <v>13.8</v>
      </c>
      <c r="E241" s="12">
        <v>13.8</v>
      </c>
      <c r="F241" s="13"/>
      <c r="G241" s="13"/>
      <c r="H241" s="13"/>
      <c r="I241" s="20">
        <v>92.79</v>
      </c>
      <c r="J241" s="12">
        <f t="shared" si="7"/>
        <v>1280.5</v>
      </c>
      <c r="K241" s="21">
        <v>1280.5</v>
      </c>
      <c r="L241" s="22">
        <v>13.8</v>
      </c>
      <c r="M241" s="23" t="s">
        <v>1421</v>
      </c>
      <c r="N241" s="23" t="s">
        <v>1422</v>
      </c>
      <c r="O241" s="23" t="s">
        <v>1423</v>
      </c>
      <c r="P241" s="23" t="s">
        <v>1424</v>
      </c>
      <c r="Q241" s="23" t="s">
        <v>1420</v>
      </c>
      <c r="R241" s="23" t="s">
        <v>1424</v>
      </c>
      <c r="S241" s="26">
        <v>13.8</v>
      </c>
      <c r="T241" s="27"/>
    </row>
    <row r="242" ht="18" customHeight="1" spans="1:20">
      <c r="A242" s="11">
        <f>235-1</f>
        <v>234</v>
      </c>
      <c r="B242" s="8" t="s">
        <v>1425</v>
      </c>
      <c r="C242" s="8" t="s">
        <v>1426</v>
      </c>
      <c r="D242" s="12">
        <f t="shared" si="6"/>
        <v>13.8</v>
      </c>
      <c r="E242" s="12">
        <v>13.8</v>
      </c>
      <c r="F242" s="13"/>
      <c r="G242" s="13"/>
      <c r="H242" s="13"/>
      <c r="I242" s="20">
        <v>92.79</v>
      </c>
      <c r="J242" s="12">
        <f t="shared" si="7"/>
        <v>1280.5</v>
      </c>
      <c r="K242" s="21">
        <v>1280.5</v>
      </c>
      <c r="L242" s="22">
        <v>13.8</v>
      </c>
      <c r="M242" s="23" t="s">
        <v>1427</v>
      </c>
      <c r="N242" s="23" t="s">
        <v>1428</v>
      </c>
      <c r="O242" s="23" t="s">
        <v>1429</v>
      </c>
      <c r="P242" s="23" t="s">
        <v>1430</v>
      </c>
      <c r="Q242" s="23" t="s">
        <v>1426</v>
      </c>
      <c r="R242" s="23" t="s">
        <v>1430</v>
      </c>
      <c r="S242" s="26">
        <v>13.8</v>
      </c>
      <c r="T242" s="27"/>
    </row>
    <row r="243" ht="18" customHeight="1" spans="1:20">
      <c r="A243" s="11">
        <f>236-1</f>
        <v>235</v>
      </c>
      <c r="B243" s="8" t="s">
        <v>1431</v>
      </c>
      <c r="C243" s="8" t="s">
        <v>1432</v>
      </c>
      <c r="D243" s="12">
        <f t="shared" si="6"/>
        <v>9.2</v>
      </c>
      <c r="E243" s="12">
        <v>9.2</v>
      </c>
      <c r="F243" s="13"/>
      <c r="G243" s="13"/>
      <c r="H243" s="13"/>
      <c r="I243" s="20">
        <v>92.79</v>
      </c>
      <c r="J243" s="12">
        <f t="shared" si="7"/>
        <v>853.67</v>
      </c>
      <c r="K243" s="21">
        <v>853.67</v>
      </c>
      <c r="L243" s="22">
        <v>9.2</v>
      </c>
      <c r="M243" s="23" t="s">
        <v>1433</v>
      </c>
      <c r="N243" s="23" t="s">
        <v>1434</v>
      </c>
      <c r="O243" s="23" t="s">
        <v>1435</v>
      </c>
      <c r="P243" s="23" t="s">
        <v>1436</v>
      </c>
      <c r="Q243" s="23" t="s">
        <v>1432</v>
      </c>
      <c r="R243" s="23" t="s">
        <v>1436</v>
      </c>
      <c r="S243" s="26">
        <v>9.2</v>
      </c>
      <c r="T243" s="27"/>
    </row>
    <row r="244" ht="18" customHeight="1" spans="1:20">
      <c r="A244" s="11">
        <f>237-1</f>
        <v>236</v>
      </c>
      <c r="B244" s="8" t="s">
        <v>1437</v>
      </c>
      <c r="C244" s="8" t="s">
        <v>1438</v>
      </c>
      <c r="D244" s="12">
        <f t="shared" si="6"/>
        <v>9.3</v>
      </c>
      <c r="E244" s="12">
        <v>9.3</v>
      </c>
      <c r="F244" s="13"/>
      <c r="G244" s="13"/>
      <c r="H244" s="13"/>
      <c r="I244" s="20">
        <v>92.79</v>
      </c>
      <c r="J244" s="12">
        <f t="shared" si="7"/>
        <v>862.95</v>
      </c>
      <c r="K244" s="21">
        <v>862.95</v>
      </c>
      <c r="L244" s="22">
        <v>9.3</v>
      </c>
      <c r="M244" s="23" t="s">
        <v>1439</v>
      </c>
      <c r="N244" s="23" t="s">
        <v>1440</v>
      </c>
      <c r="O244" s="23" t="s">
        <v>1441</v>
      </c>
      <c r="P244" s="23" t="s">
        <v>1442</v>
      </c>
      <c r="Q244" s="23" t="s">
        <v>1438</v>
      </c>
      <c r="R244" s="23" t="s">
        <v>1442</v>
      </c>
      <c r="S244" s="26">
        <v>9.3</v>
      </c>
      <c r="T244" s="27"/>
    </row>
    <row r="245" ht="18" customHeight="1" spans="1:20">
      <c r="A245" s="11">
        <f>238-1</f>
        <v>237</v>
      </c>
      <c r="B245" s="8" t="s">
        <v>1443</v>
      </c>
      <c r="C245" s="8" t="s">
        <v>1444</v>
      </c>
      <c r="D245" s="12">
        <f t="shared" si="6"/>
        <v>9.7</v>
      </c>
      <c r="E245" s="12">
        <v>9.7</v>
      </c>
      <c r="F245" s="13"/>
      <c r="G245" s="13"/>
      <c r="H245" s="13"/>
      <c r="I245" s="20">
        <v>92.79</v>
      </c>
      <c r="J245" s="12">
        <f t="shared" si="7"/>
        <v>900.06</v>
      </c>
      <c r="K245" s="21">
        <v>900.06</v>
      </c>
      <c r="L245" s="22">
        <v>9.7</v>
      </c>
      <c r="M245" s="23" t="s">
        <v>1445</v>
      </c>
      <c r="N245" s="23" t="s">
        <v>1446</v>
      </c>
      <c r="O245" s="23" t="s">
        <v>1447</v>
      </c>
      <c r="P245" s="23" t="s">
        <v>1448</v>
      </c>
      <c r="Q245" s="23" t="s">
        <v>1444</v>
      </c>
      <c r="R245" s="23" t="s">
        <v>1448</v>
      </c>
      <c r="S245" s="26">
        <v>9.7</v>
      </c>
      <c r="T245" s="27"/>
    </row>
    <row r="246" ht="18" customHeight="1" spans="1:20">
      <c r="A246" s="11">
        <f>239-1</f>
        <v>238</v>
      </c>
      <c r="B246" s="8" t="s">
        <v>1449</v>
      </c>
      <c r="C246" s="8" t="s">
        <v>1450</v>
      </c>
      <c r="D246" s="12">
        <f t="shared" si="6"/>
        <v>19.4</v>
      </c>
      <c r="E246" s="12">
        <v>19.4</v>
      </c>
      <c r="F246" s="13"/>
      <c r="G246" s="13"/>
      <c r="H246" s="13"/>
      <c r="I246" s="20">
        <v>92.79</v>
      </c>
      <c r="J246" s="12">
        <f t="shared" si="7"/>
        <v>1800.13</v>
      </c>
      <c r="K246" s="21">
        <v>1800.13</v>
      </c>
      <c r="L246" s="22">
        <v>19.4</v>
      </c>
      <c r="M246" s="23" t="s">
        <v>1451</v>
      </c>
      <c r="N246" s="23" t="s">
        <v>1452</v>
      </c>
      <c r="O246" s="23" t="s">
        <v>1453</v>
      </c>
      <c r="P246" s="23" t="s">
        <v>1454</v>
      </c>
      <c r="Q246" s="23" t="s">
        <v>1450</v>
      </c>
      <c r="R246" s="23" t="s">
        <v>1454</v>
      </c>
      <c r="S246" s="26">
        <v>19.4</v>
      </c>
      <c r="T246" s="27"/>
    </row>
    <row r="247" ht="18" customHeight="1" spans="1:20">
      <c r="A247" s="11">
        <f>240-1</f>
        <v>239</v>
      </c>
      <c r="B247" s="8" t="s">
        <v>1455</v>
      </c>
      <c r="C247" s="8" t="s">
        <v>1456</v>
      </c>
      <c r="D247" s="12">
        <f t="shared" si="6"/>
        <v>4.6</v>
      </c>
      <c r="E247" s="12">
        <v>4.6</v>
      </c>
      <c r="F247" s="13"/>
      <c r="G247" s="13"/>
      <c r="H247" s="13"/>
      <c r="I247" s="20">
        <v>92.79</v>
      </c>
      <c r="J247" s="12">
        <f t="shared" si="7"/>
        <v>426.83</v>
      </c>
      <c r="K247" s="21">
        <v>426.83</v>
      </c>
      <c r="L247" s="22">
        <v>4.6</v>
      </c>
      <c r="M247" s="23" t="s">
        <v>1457</v>
      </c>
      <c r="N247" s="23" t="s">
        <v>1458</v>
      </c>
      <c r="O247" s="23" t="s">
        <v>1459</v>
      </c>
      <c r="P247" s="23" t="s">
        <v>1460</v>
      </c>
      <c r="Q247" s="23" t="s">
        <v>1456</v>
      </c>
      <c r="R247" s="23" t="s">
        <v>1460</v>
      </c>
      <c r="S247" s="26">
        <v>4.6</v>
      </c>
      <c r="T247" s="27"/>
    </row>
    <row r="248" ht="18" customHeight="1" spans="1:20">
      <c r="A248" s="11">
        <f>241-1</f>
        <v>240</v>
      </c>
      <c r="B248" s="8" t="s">
        <v>1461</v>
      </c>
      <c r="C248" s="8" t="s">
        <v>1462</v>
      </c>
      <c r="D248" s="12">
        <f t="shared" si="6"/>
        <v>9.15</v>
      </c>
      <c r="E248" s="12">
        <v>9.15</v>
      </c>
      <c r="F248" s="13"/>
      <c r="G248" s="13"/>
      <c r="H248" s="13"/>
      <c r="I248" s="20">
        <v>92.79</v>
      </c>
      <c r="J248" s="12">
        <f t="shared" si="7"/>
        <v>849.03</v>
      </c>
      <c r="K248" s="21">
        <v>849.03</v>
      </c>
      <c r="L248" s="22">
        <v>9.15</v>
      </c>
      <c r="M248" s="23" t="s">
        <v>1463</v>
      </c>
      <c r="N248" s="23" t="s">
        <v>1464</v>
      </c>
      <c r="O248" s="23" t="s">
        <v>1465</v>
      </c>
      <c r="P248" s="23" t="s">
        <v>1466</v>
      </c>
      <c r="Q248" s="23" t="s">
        <v>1462</v>
      </c>
      <c r="R248" s="23" t="s">
        <v>1466</v>
      </c>
      <c r="S248" s="26">
        <v>9.15</v>
      </c>
      <c r="T248" s="27"/>
    </row>
    <row r="249" ht="18" customHeight="1" spans="1:20">
      <c r="A249" s="11">
        <f>242-1</f>
        <v>241</v>
      </c>
      <c r="B249" s="8" t="s">
        <v>1467</v>
      </c>
      <c r="C249" s="8" t="s">
        <v>1468</v>
      </c>
      <c r="D249" s="12">
        <f t="shared" si="6"/>
        <v>9.2</v>
      </c>
      <c r="E249" s="12">
        <v>9.2</v>
      </c>
      <c r="F249" s="13"/>
      <c r="G249" s="13"/>
      <c r="H249" s="13"/>
      <c r="I249" s="20">
        <v>92.79</v>
      </c>
      <c r="J249" s="12">
        <f t="shared" si="7"/>
        <v>853.67</v>
      </c>
      <c r="K249" s="21">
        <v>853.67</v>
      </c>
      <c r="L249" s="22">
        <v>9.2</v>
      </c>
      <c r="M249" s="23" t="s">
        <v>1469</v>
      </c>
      <c r="N249" s="23" t="s">
        <v>1470</v>
      </c>
      <c r="O249" s="23" t="s">
        <v>1471</v>
      </c>
      <c r="P249" s="23" t="s">
        <v>1472</v>
      </c>
      <c r="Q249" s="23" t="s">
        <v>1468</v>
      </c>
      <c r="R249" s="23" t="s">
        <v>1472</v>
      </c>
      <c r="S249" s="26">
        <v>9.2</v>
      </c>
      <c r="T249" s="27"/>
    </row>
    <row r="250" ht="18" customHeight="1" spans="1:20">
      <c r="A250" s="11">
        <f>243-1</f>
        <v>242</v>
      </c>
      <c r="B250" s="8" t="s">
        <v>1473</v>
      </c>
      <c r="C250" s="8" t="s">
        <v>1474</v>
      </c>
      <c r="D250" s="12">
        <f t="shared" si="6"/>
        <v>27.6</v>
      </c>
      <c r="E250" s="12">
        <v>27.6</v>
      </c>
      <c r="F250" s="13"/>
      <c r="G250" s="13"/>
      <c r="H250" s="13"/>
      <c r="I250" s="20">
        <v>92.79</v>
      </c>
      <c r="J250" s="12">
        <f t="shared" si="7"/>
        <v>2561</v>
      </c>
      <c r="K250" s="21">
        <v>2561</v>
      </c>
      <c r="L250" s="22">
        <v>27.6</v>
      </c>
      <c r="M250" s="23" t="s">
        <v>1475</v>
      </c>
      <c r="N250" s="23" t="s">
        <v>1476</v>
      </c>
      <c r="O250" s="23" t="s">
        <v>1477</v>
      </c>
      <c r="P250" s="23" t="s">
        <v>1478</v>
      </c>
      <c r="Q250" s="23" t="s">
        <v>1474</v>
      </c>
      <c r="R250" s="23" t="s">
        <v>1478</v>
      </c>
      <c r="S250" s="26">
        <v>27.6</v>
      </c>
      <c r="T250" s="27"/>
    </row>
    <row r="251" ht="18" customHeight="1" spans="1:20">
      <c r="A251" s="11">
        <f>244-1</f>
        <v>243</v>
      </c>
      <c r="B251" s="8" t="s">
        <v>1479</v>
      </c>
      <c r="C251" s="8" t="s">
        <v>1480</v>
      </c>
      <c r="D251" s="12">
        <f t="shared" si="6"/>
        <v>4.95</v>
      </c>
      <c r="E251" s="12">
        <v>4.95</v>
      </c>
      <c r="F251" s="13"/>
      <c r="G251" s="13"/>
      <c r="H251" s="13"/>
      <c r="I251" s="20">
        <v>92.79</v>
      </c>
      <c r="J251" s="12">
        <f t="shared" si="7"/>
        <v>459.31</v>
      </c>
      <c r="K251" s="21">
        <v>459.31</v>
      </c>
      <c r="L251" s="22">
        <v>4.95</v>
      </c>
      <c r="M251" s="23" t="s">
        <v>1481</v>
      </c>
      <c r="N251" s="23" t="s">
        <v>1482</v>
      </c>
      <c r="O251" s="23" t="s">
        <v>1483</v>
      </c>
      <c r="P251" s="23" t="s">
        <v>1484</v>
      </c>
      <c r="Q251" s="23" t="s">
        <v>1480</v>
      </c>
      <c r="R251" s="23" t="s">
        <v>1484</v>
      </c>
      <c r="S251" s="26">
        <v>4.95</v>
      </c>
      <c r="T251" s="27"/>
    </row>
    <row r="252" ht="18" customHeight="1" spans="1:20">
      <c r="A252" s="11">
        <f>245-1</f>
        <v>244</v>
      </c>
      <c r="B252" s="8" t="s">
        <v>1485</v>
      </c>
      <c r="C252" s="8" t="s">
        <v>1486</v>
      </c>
      <c r="D252" s="12">
        <f t="shared" si="6"/>
        <v>9.2</v>
      </c>
      <c r="E252" s="12">
        <v>9.2</v>
      </c>
      <c r="F252" s="13"/>
      <c r="G252" s="13"/>
      <c r="H252" s="13"/>
      <c r="I252" s="20">
        <v>92.79</v>
      </c>
      <c r="J252" s="12">
        <f t="shared" si="7"/>
        <v>853.67</v>
      </c>
      <c r="K252" s="21">
        <v>853.67</v>
      </c>
      <c r="L252" s="22">
        <v>9.2</v>
      </c>
      <c r="M252" s="23" t="s">
        <v>1487</v>
      </c>
      <c r="N252" s="23" t="s">
        <v>1488</v>
      </c>
      <c r="O252" s="23" t="s">
        <v>1489</v>
      </c>
      <c r="P252" s="23" t="s">
        <v>1490</v>
      </c>
      <c r="Q252" s="23" t="s">
        <v>1486</v>
      </c>
      <c r="R252" s="23" t="s">
        <v>1490</v>
      </c>
      <c r="S252" s="26">
        <v>9.2</v>
      </c>
      <c r="T252" s="27"/>
    </row>
    <row r="253" ht="18" customHeight="1" spans="1:20">
      <c r="A253" s="11">
        <f>246-1</f>
        <v>245</v>
      </c>
      <c r="B253" s="8" t="s">
        <v>1491</v>
      </c>
      <c r="C253" s="8" t="s">
        <v>1492</v>
      </c>
      <c r="D253" s="12">
        <f t="shared" si="6"/>
        <v>13.8</v>
      </c>
      <c r="E253" s="12">
        <v>13.8</v>
      </c>
      <c r="F253" s="13"/>
      <c r="G253" s="13"/>
      <c r="H253" s="13"/>
      <c r="I253" s="20">
        <v>92.79</v>
      </c>
      <c r="J253" s="12">
        <f t="shared" si="7"/>
        <v>1280.5</v>
      </c>
      <c r="K253" s="21">
        <v>1280.5</v>
      </c>
      <c r="L253" s="22">
        <v>13.8</v>
      </c>
      <c r="M253" s="23" t="s">
        <v>1493</v>
      </c>
      <c r="N253" s="23" t="s">
        <v>1494</v>
      </c>
      <c r="O253" s="23" t="s">
        <v>1495</v>
      </c>
      <c r="P253" s="23" t="s">
        <v>1496</v>
      </c>
      <c r="Q253" s="23" t="s">
        <v>1492</v>
      </c>
      <c r="R253" s="23" t="s">
        <v>1496</v>
      </c>
      <c r="S253" s="26">
        <v>13.8</v>
      </c>
      <c r="T253" s="27"/>
    </row>
    <row r="254" ht="18" customHeight="1" spans="1:20">
      <c r="A254" s="11">
        <f>247-1</f>
        <v>246</v>
      </c>
      <c r="B254" s="8" t="s">
        <v>1497</v>
      </c>
      <c r="C254" s="8" t="s">
        <v>1498</v>
      </c>
      <c r="D254" s="12">
        <f t="shared" si="6"/>
        <v>13.95</v>
      </c>
      <c r="E254" s="12">
        <v>13.95</v>
      </c>
      <c r="F254" s="13"/>
      <c r="G254" s="13"/>
      <c r="H254" s="13"/>
      <c r="I254" s="20">
        <v>92.79</v>
      </c>
      <c r="J254" s="12">
        <f t="shared" si="7"/>
        <v>1294.42</v>
      </c>
      <c r="K254" s="21">
        <v>1294.42</v>
      </c>
      <c r="L254" s="22">
        <v>13.95</v>
      </c>
      <c r="M254" s="23" t="s">
        <v>1499</v>
      </c>
      <c r="N254" s="23" t="s">
        <v>1500</v>
      </c>
      <c r="O254" s="23" t="s">
        <v>1501</v>
      </c>
      <c r="P254" s="23" t="s">
        <v>1502</v>
      </c>
      <c r="Q254" s="23" t="s">
        <v>1498</v>
      </c>
      <c r="R254" s="23" t="s">
        <v>1502</v>
      </c>
      <c r="S254" s="26">
        <v>13.95</v>
      </c>
      <c r="T254" s="27"/>
    </row>
    <row r="255" ht="18" customHeight="1" spans="1:20">
      <c r="A255" s="11">
        <f>248-1</f>
        <v>247</v>
      </c>
      <c r="B255" s="8" t="s">
        <v>1503</v>
      </c>
      <c r="C255" s="8" t="s">
        <v>1504</v>
      </c>
      <c r="D255" s="12">
        <f t="shared" si="6"/>
        <v>9.2</v>
      </c>
      <c r="E255" s="12">
        <v>9.2</v>
      </c>
      <c r="F255" s="13"/>
      <c r="G255" s="13"/>
      <c r="H255" s="13"/>
      <c r="I255" s="20">
        <v>92.79</v>
      </c>
      <c r="J255" s="12">
        <f t="shared" si="7"/>
        <v>853.67</v>
      </c>
      <c r="K255" s="21">
        <v>853.67</v>
      </c>
      <c r="L255" s="22">
        <v>9.2</v>
      </c>
      <c r="M255" s="23" t="s">
        <v>1505</v>
      </c>
      <c r="N255" s="23" t="s">
        <v>1506</v>
      </c>
      <c r="O255" s="23" t="s">
        <v>1507</v>
      </c>
      <c r="P255" s="23" t="s">
        <v>1508</v>
      </c>
      <c r="Q255" s="23" t="s">
        <v>1504</v>
      </c>
      <c r="R255" s="23" t="s">
        <v>1508</v>
      </c>
      <c r="S255" s="26">
        <v>9.2</v>
      </c>
      <c r="T255" s="27"/>
    </row>
    <row r="256" ht="18" customHeight="1" spans="1:20">
      <c r="A256" s="11">
        <f>249-1</f>
        <v>248</v>
      </c>
      <c r="B256" s="8" t="s">
        <v>1509</v>
      </c>
      <c r="C256" s="8" t="s">
        <v>1510</v>
      </c>
      <c r="D256" s="12">
        <f t="shared" si="6"/>
        <v>14.55</v>
      </c>
      <c r="E256" s="12">
        <v>14.55</v>
      </c>
      <c r="F256" s="13"/>
      <c r="G256" s="13"/>
      <c r="H256" s="13"/>
      <c r="I256" s="20">
        <v>92.79</v>
      </c>
      <c r="J256" s="12">
        <f t="shared" si="7"/>
        <v>1350.09</v>
      </c>
      <c r="K256" s="21">
        <v>1350.09</v>
      </c>
      <c r="L256" s="22">
        <v>14.55</v>
      </c>
      <c r="M256" s="23" t="s">
        <v>1511</v>
      </c>
      <c r="N256" s="23" t="s">
        <v>1512</v>
      </c>
      <c r="O256" s="23" t="s">
        <v>1513</v>
      </c>
      <c r="P256" s="23" t="s">
        <v>1514</v>
      </c>
      <c r="Q256" s="23" t="s">
        <v>1510</v>
      </c>
      <c r="R256" s="23" t="s">
        <v>1514</v>
      </c>
      <c r="S256" s="26">
        <v>14.55</v>
      </c>
      <c r="T256" s="27"/>
    </row>
    <row r="257" ht="18" customHeight="1" spans="1:20">
      <c r="A257" s="11">
        <f>250-1</f>
        <v>249</v>
      </c>
      <c r="B257" s="8" t="s">
        <v>1515</v>
      </c>
      <c r="C257" s="8" t="s">
        <v>1516</v>
      </c>
      <c r="D257" s="12">
        <f t="shared" si="6"/>
        <v>14.2</v>
      </c>
      <c r="E257" s="12">
        <v>14.2</v>
      </c>
      <c r="F257" s="13"/>
      <c r="G257" s="13"/>
      <c r="H257" s="13"/>
      <c r="I257" s="20">
        <v>92.79</v>
      </c>
      <c r="J257" s="12">
        <f t="shared" si="7"/>
        <v>1317.62</v>
      </c>
      <c r="K257" s="21">
        <v>1317.62</v>
      </c>
      <c r="L257" s="22">
        <v>14.2</v>
      </c>
      <c r="M257" s="23" t="s">
        <v>1517</v>
      </c>
      <c r="N257" s="23" t="s">
        <v>1518</v>
      </c>
      <c r="O257" s="23" t="s">
        <v>1519</v>
      </c>
      <c r="P257" s="23" t="s">
        <v>1520</v>
      </c>
      <c r="Q257" s="23" t="s">
        <v>1516</v>
      </c>
      <c r="R257" s="23" t="s">
        <v>1520</v>
      </c>
      <c r="S257" s="26">
        <v>14.2</v>
      </c>
      <c r="T257" s="27"/>
    </row>
    <row r="258" ht="18" customHeight="1" spans="1:20">
      <c r="A258" s="11">
        <f>251-1</f>
        <v>250</v>
      </c>
      <c r="B258" s="8" t="s">
        <v>1521</v>
      </c>
      <c r="C258" s="8" t="s">
        <v>1522</v>
      </c>
      <c r="D258" s="12">
        <f t="shared" si="6"/>
        <v>5.65</v>
      </c>
      <c r="E258" s="12">
        <v>5.65</v>
      </c>
      <c r="F258" s="13"/>
      <c r="G258" s="13"/>
      <c r="H258" s="13"/>
      <c r="I258" s="20">
        <v>92.79</v>
      </c>
      <c r="J258" s="12">
        <f t="shared" si="7"/>
        <v>524.26</v>
      </c>
      <c r="K258" s="21">
        <v>524.26</v>
      </c>
      <c r="L258" s="22">
        <v>5.65</v>
      </c>
      <c r="M258" s="23" t="s">
        <v>1523</v>
      </c>
      <c r="N258" s="23" t="s">
        <v>1524</v>
      </c>
      <c r="O258" s="23" t="s">
        <v>1525</v>
      </c>
      <c r="P258" s="23" t="s">
        <v>1526</v>
      </c>
      <c r="Q258" s="23" t="s">
        <v>1522</v>
      </c>
      <c r="R258" s="23" t="s">
        <v>1526</v>
      </c>
      <c r="S258" s="26">
        <v>5.65</v>
      </c>
      <c r="T258" s="27"/>
    </row>
    <row r="259" ht="18" customHeight="1" spans="1:20">
      <c r="A259" s="11">
        <f>252-1</f>
        <v>251</v>
      </c>
      <c r="B259" s="8" t="s">
        <v>1527</v>
      </c>
      <c r="C259" s="8" t="s">
        <v>1528</v>
      </c>
      <c r="D259" s="12">
        <f t="shared" si="6"/>
        <v>4.6</v>
      </c>
      <c r="E259" s="12">
        <v>4.6</v>
      </c>
      <c r="F259" s="13"/>
      <c r="G259" s="13"/>
      <c r="H259" s="13"/>
      <c r="I259" s="20">
        <v>92.79</v>
      </c>
      <c r="J259" s="12">
        <f t="shared" si="7"/>
        <v>426.83</v>
      </c>
      <c r="K259" s="21">
        <v>426.83</v>
      </c>
      <c r="L259" s="22">
        <v>4.6</v>
      </c>
      <c r="M259" s="23" t="s">
        <v>1529</v>
      </c>
      <c r="N259" s="23" t="s">
        <v>1530</v>
      </c>
      <c r="O259" s="23" t="s">
        <v>1531</v>
      </c>
      <c r="P259" s="23" t="s">
        <v>1532</v>
      </c>
      <c r="Q259" s="23" t="s">
        <v>1528</v>
      </c>
      <c r="R259" s="23" t="s">
        <v>1532</v>
      </c>
      <c r="S259" s="26">
        <v>4.6</v>
      </c>
      <c r="T259" s="27"/>
    </row>
    <row r="260" ht="18" customHeight="1" spans="1:20">
      <c r="A260" s="11">
        <f>253-1</f>
        <v>252</v>
      </c>
      <c r="B260" s="8" t="s">
        <v>1533</v>
      </c>
      <c r="C260" s="8" t="s">
        <v>1534</v>
      </c>
      <c r="D260" s="12">
        <f t="shared" si="6"/>
        <v>4.5</v>
      </c>
      <c r="E260" s="12">
        <v>4.5</v>
      </c>
      <c r="F260" s="13"/>
      <c r="G260" s="13"/>
      <c r="H260" s="13"/>
      <c r="I260" s="20">
        <v>92.79</v>
      </c>
      <c r="J260" s="12">
        <f t="shared" si="7"/>
        <v>417.56</v>
      </c>
      <c r="K260" s="21">
        <v>417.56</v>
      </c>
      <c r="L260" s="22">
        <v>4.5</v>
      </c>
      <c r="M260" s="23" t="s">
        <v>1535</v>
      </c>
      <c r="N260" s="23" t="s">
        <v>1536</v>
      </c>
      <c r="O260" s="23" t="s">
        <v>1537</v>
      </c>
      <c r="P260" s="23" t="s">
        <v>1538</v>
      </c>
      <c r="Q260" s="23" t="s">
        <v>1534</v>
      </c>
      <c r="R260" s="23" t="s">
        <v>1538</v>
      </c>
      <c r="S260" s="26">
        <v>4.5</v>
      </c>
      <c r="T260" s="27"/>
    </row>
    <row r="261" ht="18" customHeight="1" spans="1:20">
      <c r="A261" s="11">
        <f>254-1</f>
        <v>253</v>
      </c>
      <c r="B261" s="8" t="s">
        <v>1539</v>
      </c>
      <c r="C261" s="8" t="s">
        <v>1540</v>
      </c>
      <c r="D261" s="12">
        <f t="shared" si="6"/>
        <v>15.3</v>
      </c>
      <c r="E261" s="12">
        <v>15.3</v>
      </c>
      <c r="F261" s="13"/>
      <c r="G261" s="13"/>
      <c r="H261" s="13"/>
      <c r="I261" s="20">
        <v>92.79</v>
      </c>
      <c r="J261" s="12">
        <f t="shared" si="7"/>
        <v>1419.69</v>
      </c>
      <c r="K261" s="21">
        <v>1419.69</v>
      </c>
      <c r="L261" s="22">
        <v>15.3</v>
      </c>
      <c r="M261" s="23" t="s">
        <v>1541</v>
      </c>
      <c r="N261" s="23" t="s">
        <v>1542</v>
      </c>
      <c r="O261" s="23" t="s">
        <v>1543</v>
      </c>
      <c r="P261" s="23" t="s">
        <v>1544</v>
      </c>
      <c r="Q261" s="23" t="s">
        <v>1540</v>
      </c>
      <c r="R261" s="23" t="s">
        <v>1544</v>
      </c>
      <c r="S261" s="26">
        <v>15.3</v>
      </c>
      <c r="T261" s="27"/>
    </row>
    <row r="262" ht="18" customHeight="1" spans="1:20">
      <c r="A262" s="11">
        <f>255-1</f>
        <v>254</v>
      </c>
      <c r="B262" s="8" t="s">
        <v>1545</v>
      </c>
      <c r="C262" s="8" t="s">
        <v>1546</v>
      </c>
      <c r="D262" s="12">
        <f t="shared" si="6"/>
        <v>15.3</v>
      </c>
      <c r="E262" s="12">
        <v>15.3</v>
      </c>
      <c r="F262" s="13"/>
      <c r="G262" s="13"/>
      <c r="H262" s="13"/>
      <c r="I262" s="20">
        <v>92.79</v>
      </c>
      <c r="J262" s="12">
        <f t="shared" si="7"/>
        <v>1419.69</v>
      </c>
      <c r="K262" s="21">
        <v>1419.69</v>
      </c>
      <c r="L262" s="22">
        <v>15.3</v>
      </c>
      <c r="M262" s="23" t="s">
        <v>1547</v>
      </c>
      <c r="N262" s="23" t="s">
        <v>1548</v>
      </c>
      <c r="O262" s="23" t="s">
        <v>1549</v>
      </c>
      <c r="P262" s="23" t="s">
        <v>1550</v>
      </c>
      <c r="Q262" s="23" t="s">
        <v>1546</v>
      </c>
      <c r="R262" s="23" t="s">
        <v>1550</v>
      </c>
      <c r="S262" s="26">
        <v>15.3</v>
      </c>
      <c r="T262" s="27"/>
    </row>
    <row r="263" ht="18" customHeight="1" spans="1:20">
      <c r="A263" s="11">
        <f>256-1</f>
        <v>255</v>
      </c>
      <c r="B263" s="8" t="s">
        <v>1551</v>
      </c>
      <c r="C263" s="8" t="s">
        <v>1552</v>
      </c>
      <c r="D263" s="12">
        <f t="shared" si="6"/>
        <v>4.6</v>
      </c>
      <c r="E263" s="12">
        <v>4.6</v>
      </c>
      <c r="F263" s="13"/>
      <c r="G263" s="13"/>
      <c r="H263" s="13"/>
      <c r="I263" s="20">
        <v>92.79</v>
      </c>
      <c r="J263" s="12">
        <f t="shared" si="7"/>
        <v>426.83</v>
      </c>
      <c r="K263" s="21">
        <v>426.83</v>
      </c>
      <c r="L263" s="22">
        <v>4.6</v>
      </c>
      <c r="M263" s="23" t="s">
        <v>1553</v>
      </c>
      <c r="N263" s="23" t="s">
        <v>1554</v>
      </c>
      <c r="O263" s="23" t="s">
        <v>1555</v>
      </c>
      <c r="P263" s="23" t="s">
        <v>1556</v>
      </c>
      <c r="Q263" s="23" t="s">
        <v>1552</v>
      </c>
      <c r="R263" s="23" t="s">
        <v>1556</v>
      </c>
      <c r="S263" s="26">
        <v>4.6</v>
      </c>
      <c r="T263" s="27"/>
    </row>
    <row r="264" ht="18" customHeight="1" spans="1:20">
      <c r="A264" s="11">
        <f>257-1</f>
        <v>256</v>
      </c>
      <c r="B264" s="8" t="s">
        <v>1557</v>
      </c>
      <c r="C264" s="8" t="s">
        <v>1558</v>
      </c>
      <c r="D264" s="12">
        <f t="shared" si="6"/>
        <v>18.6</v>
      </c>
      <c r="E264" s="12">
        <v>18.6</v>
      </c>
      <c r="F264" s="13"/>
      <c r="G264" s="13"/>
      <c r="H264" s="13"/>
      <c r="I264" s="20">
        <v>92.79</v>
      </c>
      <c r="J264" s="12">
        <f t="shared" si="7"/>
        <v>1725.89</v>
      </c>
      <c r="K264" s="21">
        <v>1725.89</v>
      </c>
      <c r="L264" s="22">
        <v>18.6</v>
      </c>
      <c r="M264" s="23" t="s">
        <v>1559</v>
      </c>
      <c r="N264" s="23" t="s">
        <v>1560</v>
      </c>
      <c r="O264" s="23" t="s">
        <v>1561</v>
      </c>
      <c r="P264" s="23" t="s">
        <v>1562</v>
      </c>
      <c r="Q264" s="23" t="s">
        <v>1558</v>
      </c>
      <c r="R264" s="23" t="s">
        <v>1562</v>
      </c>
      <c r="S264" s="26">
        <v>18.6</v>
      </c>
      <c r="T264" s="27"/>
    </row>
    <row r="265" ht="18" customHeight="1" spans="1:20">
      <c r="A265" s="11">
        <f>258-1</f>
        <v>257</v>
      </c>
      <c r="B265" s="8" t="s">
        <v>1563</v>
      </c>
      <c r="C265" s="8" t="s">
        <v>1564</v>
      </c>
      <c r="D265" s="12">
        <f t="shared" ref="D265:D311" si="8">ROUND((ROUND(E265,2)+ROUND(F265,2)+ROUND(G265,2)+ROUND(H265,2)),2)</f>
        <v>4.65</v>
      </c>
      <c r="E265" s="12">
        <v>4.65</v>
      </c>
      <c r="F265" s="13"/>
      <c r="G265" s="13"/>
      <c r="H265" s="13"/>
      <c r="I265" s="20">
        <v>92.79</v>
      </c>
      <c r="J265" s="12">
        <f t="shared" ref="J265:J311" si="9">ROUND(((ROUND(E265,2)+ROUND(F265,2)+ROUND(G265,2)+ROUND(H265,2))*ROUND(I265,4)),2)</f>
        <v>431.47</v>
      </c>
      <c r="K265" s="21">
        <v>431.47</v>
      </c>
      <c r="L265" s="22">
        <v>4.65</v>
      </c>
      <c r="M265" s="23" t="s">
        <v>1565</v>
      </c>
      <c r="N265" s="23" t="s">
        <v>1566</v>
      </c>
      <c r="O265" s="23" t="s">
        <v>1567</v>
      </c>
      <c r="P265" s="23" t="s">
        <v>1568</v>
      </c>
      <c r="Q265" s="23" t="s">
        <v>1564</v>
      </c>
      <c r="R265" s="23" t="s">
        <v>1568</v>
      </c>
      <c r="S265" s="26">
        <v>4.65</v>
      </c>
      <c r="T265" s="27"/>
    </row>
    <row r="266" ht="18" customHeight="1" spans="1:20">
      <c r="A266" s="11">
        <f>259-1</f>
        <v>258</v>
      </c>
      <c r="B266" s="8" t="s">
        <v>1569</v>
      </c>
      <c r="C266" s="8" t="s">
        <v>1570</v>
      </c>
      <c r="D266" s="12">
        <f t="shared" si="8"/>
        <v>4.65</v>
      </c>
      <c r="E266" s="12">
        <v>4.65</v>
      </c>
      <c r="F266" s="13"/>
      <c r="G266" s="13"/>
      <c r="H266" s="13"/>
      <c r="I266" s="20">
        <v>92.79</v>
      </c>
      <c r="J266" s="12">
        <f t="shared" si="9"/>
        <v>431.47</v>
      </c>
      <c r="K266" s="21">
        <v>431.47</v>
      </c>
      <c r="L266" s="22">
        <v>4.65</v>
      </c>
      <c r="M266" s="23" t="s">
        <v>1571</v>
      </c>
      <c r="N266" s="23" t="s">
        <v>1572</v>
      </c>
      <c r="O266" s="23" t="s">
        <v>1573</v>
      </c>
      <c r="P266" s="23" t="s">
        <v>1574</v>
      </c>
      <c r="Q266" s="23" t="s">
        <v>1570</v>
      </c>
      <c r="R266" s="23" t="s">
        <v>1574</v>
      </c>
      <c r="S266" s="26">
        <v>4.65</v>
      </c>
      <c r="T266" s="27"/>
    </row>
    <row r="267" ht="18" customHeight="1" spans="1:20">
      <c r="A267" s="11">
        <f>260-1</f>
        <v>259</v>
      </c>
      <c r="B267" s="8" t="s">
        <v>1575</v>
      </c>
      <c r="C267" s="8" t="s">
        <v>1576</v>
      </c>
      <c r="D267" s="12">
        <f t="shared" si="8"/>
        <v>4.85</v>
      </c>
      <c r="E267" s="12">
        <v>4.85</v>
      </c>
      <c r="F267" s="13"/>
      <c r="G267" s="13"/>
      <c r="H267" s="13"/>
      <c r="I267" s="20">
        <v>92.79</v>
      </c>
      <c r="J267" s="12">
        <f t="shared" si="9"/>
        <v>450.03</v>
      </c>
      <c r="K267" s="21">
        <v>450.03</v>
      </c>
      <c r="L267" s="22">
        <v>4.85</v>
      </c>
      <c r="M267" s="23" t="s">
        <v>1577</v>
      </c>
      <c r="N267" s="23" t="s">
        <v>1578</v>
      </c>
      <c r="O267" s="23" t="s">
        <v>1579</v>
      </c>
      <c r="P267" s="23" t="s">
        <v>1580</v>
      </c>
      <c r="Q267" s="23" t="s">
        <v>1576</v>
      </c>
      <c r="R267" s="23" t="s">
        <v>1580</v>
      </c>
      <c r="S267" s="26">
        <v>4.85</v>
      </c>
      <c r="T267" s="27"/>
    </row>
    <row r="268" ht="18" customHeight="1" spans="1:20">
      <c r="A268" s="11">
        <f>261-1</f>
        <v>260</v>
      </c>
      <c r="B268" s="8" t="s">
        <v>1581</v>
      </c>
      <c r="C268" s="8" t="s">
        <v>1582</v>
      </c>
      <c r="D268" s="12">
        <f t="shared" si="8"/>
        <v>4.85</v>
      </c>
      <c r="E268" s="12">
        <v>4.85</v>
      </c>
      <c r="F268" s="13"/>
      <c r="G268" s="13"/>
      <c r="H268" s="13"/>
      <c r="I268" s="20">
        <v>92.79</v>
      </c>
      <c r="J268" s="12">
        <f t="shared" si="9"/>
        <v>450.03</v>
      </c>
      <c r="K268" s="21">
        <v>450.03</v>
      </c>
      <c r="L268" s="22">
        <v>4.85</v>
      </c>
      <c r="M268" s="23" t="s">
        <v>1583</v>
      </c>
      <c r="N268" s="23" t="s">
        <v>1584</v>
      </c>
      <c r="O268" s="23" t="s">
        <v>1585</v>
      </c>
      <c r="P268" s="23" t="s">
        <v>1586</v>
      </c>
      <c r="Q268" s="23" t="s">
        <v>1582</v>
      </c>
      <c r="R268" s="23" t="s">
        <v>1586</v>
      </c>
      <c r="S268" s="26">
        <v>4.85</v>
      </c>
      <c r="T268" s="27"/>
    </row>
    <row r="269" ht="18" customHeight="1" spans="1:20">
      <c r="A269" s="11">
        <f>262-1</f>
        <v>261</v>
      </c>
      <c r="B269" s="8" t="s">
        <v>1587</v>
      </c>
      <c r="C269" s="8" t="s">
        <v>1588</v>
      </c>
      <c r="D269" s="12">
        <f t="shared" si="8"/>
        <v>13.8</v>
      </c>
      <c r="E269" s="12">
        <v>13.8</v>
      </c>
      <c r="F269" s="13"/>
      <c r="G269" s="13"/>
      <c r="H269" s="13"/>
      <c r="I269" s="20">
        <v>92.79</v>
      </c>
      <c r="J269" s="12">
        <f t="shared" si="9"/>
        <v>1280.5</v>
      </c>
      <c r="K269" s="21">
        <v>1280.5</v>
      </c>
      <c r="L269" s="22">
        <v>13.8</v>
      </c>
      <c r="M269" s="23" t="s">
        <v>1589</v>
      </c>
      <c r="N269" s="23" t="s">
        <v>1590</v>
      </c>
      <c r="O269" s="23" t="s">
        <v>1591</v>
      </c>
      <c r="P269" s="23" t="s">
        <v>1592</v>
      </c>
      <c r="Q269" s="23" t="s">
        <v>1588</v>
      </c>
      <c r="R269" s="23" t="s">
        <v>1592</v>
      </c>
      <c r="S269" s="26">
        <v>13.8</v>
      </c>
      <c r="T269" s="27"/>
    </row>
    <row r="270" ht="18" customHeight="1" spans="1:20">
      <c r="A270" s="11">
        <f>263-1</f>
        <v>262</v>
      </c>
      <c r="B270" s="8" t="s">
        <v>1593</v>
      </c>
      <c r="C270" s="8" t="s">
        <v>1594</v>
      </c>
      <c r="D270" s="12">
        <f t="shared" si="8"/>
        <v>13.95</v>
      </c>
      <c r="E270" s="12">
        <v>13.95</v>
      </c>
      <c r="F270" s="13"/>
      <c r="G270" s="13"/>
      <c r="H270" s="13"/>
      <c r="I270" s="20">
        <v>92.79</v>
      </c>
      <c r="J270" s="12">
        <f t="shared" si="9"/>
        <v>1294.42</v>
      </c>
      <c r="K270" s="21">
        <v>1294.42</v>
      </c>
      <c r="L270" s="22">
        <v>13.95</v>
      </c>
      <c r="M270" s="23" t="s">
        <v>1595</v>
      </c>
      <c r="N270" s="23" t="s">
        <v>1596</v>
      </c>
      <c r="O270" s="23" t="s">
        <v>1597</v>
      </c>
      <c r="P270" s="23" t="s">
        <v>1598</v>
      </c>
      <c r="Q270" s="23" t="s">
        <v>1594</v>
      </c>
      <c r="R270" s="23" t="s">
        <v>1598</v>
      </c>
      <c r="S270" s="26">
        <v>13.95</v>
      </c>
      <c r="T270" s="27"/>
    </row>
    <row r="271" ht="18" customHeight="1" spans="1:20">
      <c r="A271" s="11">
        <f>264-1</f>
        <v>263</v>
      </c>
      <c r="B271" s="8" t="s">
        <v>1599</v>
      </c>
      <c r="C271" s="8" t="s">
        <v>1600</v>
      </c>
      <c r="D271" s="12">
        <f t="shared" si="8"/>
        <v>22.6</v>
      </c>
      <c r="E271" s="12">
        <v>22.6</v>
      </c>
      <c r="F271" s="13"/>
      <c r="G271" s="13"/>
      <c r="H271" s="13"/>
      <c r="I271" s="20">
        <v>92.79</v>
      </c>
      <c r="J271" s="12">
        <f t="shared" si="9"/>
        <v>2097.05</v>
      </c>
      <c r="K271" s="21">
        <v>2097.05</v>
      </c>
      <c r="L271" s="22">
        <v>22.6</v>
      </c>
      <c r="M271" s="23" t="s">
        <v>1601</v>
      </c>
      <c r="N271" s="23" t="s">
        <v>1602</v>
      </c>
      <c r="O271" s="23" t="s">
        <v>1603</v>
      </c>
      <c r="P271" s="23" t="s">
        <v>1604</v>
      </c>
      <c r="Q271" s="23" t="s">
        <v>1600</v>
      </c>
      <c r="R271" s="23" t="s">
        <v>1604</v>
      </c>
      <c r="S271" s="26">
        <v>22.6</v>
      </c>
      <c r="T271" s="27"/>
    </row>
    <row r="272" ht="18" customHeight="1" spans="1:20">
      <c r="A272" s="11">
        <f>265-1</f>
        <v>264</v>
      </c>
      <c r="B272" s="8" t="s">
        <v>1605</v>
      </c>
      <c r="C272" s="8" t="s">
        <v>1606</v>
      </c>
      <c r="D272" s="12">
        <f t="shared" si="8"/>
        <v>4.85</v>
      </c>
      <c r="E272" s="12">
        <v>4.85</v>
      </c>
      <c r="F272" s="13"/>
      <c r="G272" s="13"/>
      <c r="H272" s="13"/>
      <c r="I272" s="20">
        <v>92.79</v>
      </c>
      <c r="J272" s="12">
        <f t="shared" si="9"/>
        <v>450.03</v>
      </c>
      <c r="K272" s="21">
        <v>450.03</v>
      </c>
      <c r="L272" s="22">
        <v>4.85</v>
      </c>
      <c r="M272" s="23" t="s">
        <v>1607</v>
      </c>
      <c r="N272" s="23" t="s">
        <v>1608</v>
      </c>
      <c r="O272" s="23" t="s">
        <v>1609</v>
      </c>
      <c r="P272" s="23" t="s">
        <v>1610</v>
      </c>
      <c r="Q272" s="23" t="s">
        <v>1606</v>
      </c>
      <c r="R272" s="23" t="s">
        <v>1610</v>
      </c>
      <c r="S272" s="26">
        <v>4.85</v>
      </c>
      <c r="T272" s="27"/>
    </row>
    <row r="273" ht="18" customHeight="1" spans="1:20">
      <c r="A273" s="11">
        <f>266-1</f>
        <v>265</v>
      </c>
      <c r="B273" s="8" t="s">
        <v>1611</v>
      </c>
      <c r="C273" s="8" t="s">
        <v>1612</v>
      </c>
      <c r="D273" s="12">
        <f t="shared" si="8"/>
        <v>4.6</v>
      </c>
      <c r="E273" s="12">
        <v>4.6</v>
      </c>
      <c r="F273" s="13"/>
      <c r="G273" s="13"/>
      <c r="H273" s="13"/>
      <c r="I273" s="20">
        <v>92.79</v>
      </c>
      <c r="J273" s="12">
        <f t="shared" si="9"/>
        <v>426.83</v>
      </c>
      <c r="K273" s="21">
        <v>426.83</v>
      </c>
      <c r="L273" s="22">
        <v>4.6</v>
      </c>
      <c r="M273" s="23" t="s">
        <v>1613</v>
      </c>
      <c r="N273" s="23" t="s">
        <v>1614</v>
      </c>
      <c r="O273" s="23" t="s">
        <v>1615</v>
      </c>
      <c r="P273" s="23" t="s">
        <v>1616</v>
      </c>
      <c r="Q273" s="23" t="s">
        <v>1612</v>
      </c>
      <c r="R273" s="23" t="s">
        <v>1616</v>
      </c>
      <c r="S273" s="26">
        <v>4.6</v>
      </c>
      <c r="T273" s="27"/>
    </row>
    <row r="274" ht="18" customHeight="1" spans="1:20">
      <c r="A274" s="11">
        <f>267-1</f>
        <v>266</v>
      </c>
      <c r="B274" s="8" t="s">
        <v>1617</v>
      </c>
      <c r="C274" s="8" t="s">
        <v>1618</v>
      </c>
      <c r="D274" s="12">
        <f t="shared" si="8"/>
        <v>9.5</v>
      </c>
      <c r="E274" s="12">
        <v>9.5</v>
      </c>
      <c r="F274" s="13"/>
      <c r="G274" s="13"/>
      <c r="H274" s="13"/>
      <c r="I274" s="20">
        <v>92.79</v>
      </c>
      <c r="J274" s="12">
        <f t="shared" si="9"/>
        <v>881.51</v>
      </c>
      <c r="K274" s="21">
        <v>881.51</v>
      </c>
      <c r="L274" s="22">
        <v>9.5</v>
      </c>
      <c r="M274" s="23" t="s">
        <v>1619</v>
      </c>
      <c r="N274" s="23" t="s">
        <v>1620</v>
      </c>
      <c r="O274" s="23" t="s">
        <v>1621</v>
      </c>
      <c r="P274" s="23" t="s">
        <v>1622</v>
      </c>
      <c r="Q274" s="23" t="s">
        <v>1618</v>
      </c>
      <c r="R274" s="23" t="s">
        <v>1622</v>
      </c>
      <c r="S274" s="26">
        <v>9.5</v>
      </c>
      <c r="T274" s="27"/>
    </row>
    <row r="275" ht="18" customHeight="1" spans="1:20">
      <c r="A275" s="11">
        <f>268-1</f>
        <v>267</v>
      </c>
      <c r="B275" s="8" t="s">
        <v>1623</v>
      </c>
      <c r="C275" s="8" t="s">
        <v>1624</v>
      </c>
      <c r="D275" s="12">
        <f t="shared" si="8"/>
        <v>4.6</v>
      </c>
      <c r="E275" s="12">
        <v>4.6</v>
      </c>
      <c r="F275" s="13"/>
      <c r="G275" s="13"/>
      <c r="H275" s="13"/>
      <c r="I275" s="20">
        <v>92.79</v>
      </c>
      <c r="J275" s="12">
        <f t="shared" si="9"/>
        <v>426.83</v>
      </c>
      <c r="K275" s="21">
        <v>426.83</v>
      </c>
      <c r="L275" s="22">
        <v>4.6</v>
      </c>
      <c r="M275" s="23" t="s">
        <v>1625</v>
      </c>
      <c r="N275" s="23" t="s">
        <v>1626</v>
      </c>
      <c r="O275" s="23" t="s">
        <v>1627</v>
      </c>
      <c r="P275" s="23" t="s">
        <v>1628</v>
      </c>
      <c r="Q275" s="23" t="s">
        <v>1624</v>
      </c>
      <c r="R275" s="23" t="s">
        <v>1628</v>
      </c>
      <c r="S275" s="26">
        <v>4.6</v>
      </c>
      <c r="T275" s="27"/>
    </row>
    <row r="276" ht="18" customHeight="1" spans="1:20">
      <c r="A276" s="11">
        <f>269-1</f>
        <v>268</v>
      </c>
      <c r="B276" s="8" t="s">
        <v>1629</v>
      </c>
      <c r="C276" s="8" t="s">
        <v>1630</v>
      </c>
      <c r="D276" s="12">
        <f t="shared" si="8"/>
        <v>4.5</v>
      </c>
      <c r="E276" s="12">
        <v>4.5</v>
      </c>
      <c r="F276" s="13"/>
      <c r="G276" s="13"/>
      <c r="H276" s="13"/>
      <c r="I276" s="20">
        <v>92.79</v>
      </c>
      <c r="J276" s="12">
        <f t="shared" si="9"/>
        <v>417.56</v>
      </c>
      <c r="K276" s="21">
        <v>417.56</v>
      </c>
      <c r="L276" s="22">
        <v>4.5</v>
      </c>
      <c r="M276" s="23" t="s">
        <v>1631</v>
      </c>
      <c r="N276" s="23" t="s">
        <v>1632</v>
      </c>
      <c r="O276" s="23" t="s">
        <v>1633</v>
      </c>
      <c r="P276" s="23" t="s">
        <v>1634</v>
      </c>
      <c r="Q276" s="23" t="s">
        <v>1630</v>
      </c>
      <c r="R276" s="23" t="s">
        <v>1634</v>
      </c>
      <c r="S276" s="26">
        <v>4.5</v>
      </c>
      <c r="T276" s="27"/>
    </row>
    <row r="277" ht="18" customHeight="1" spans="1:20">
      <c r="A277" s="11">
        <f>270-1</f>
        <v>269</v>
      </c>
      <c r="B277" s="8" t="s">
        <v>1635</v>
      </c>
      <c r="C277" s="8" t="s">
        <v>1636</v>
      </c>
      <c r="D277" s="12">
        <f t="shared" si="8"/>
        <v>4.6</v>
      </c>
      <c r="E277" s="12">
        <v>4.6</v>
      </c>
      <c r="F277" s="13"/>
      <c r="G277" s="13"/>
      <c r="H277" s="13"/>
      <c r="I277" s="20">
        <v>92.79</v>
      </c>
      <c r="J277" s="12">
        <f t="shared" si="9"/>
        <v>426.83</v>
      </c>
      <c r="K277" s="21">
        <v>426.83</v>
      </c>
      <c r="L277" s="22">
        <v>4.6</v>
      </c>
      <c r="M277" s="23" t="s">
        <v>1637</v>
      </c>
      <c r="N277" s="23" t="s">
        <v>1638</v>
      </c>
      <c r="O277" s="23" t="s">
        <v>1639</v>
      </c>
      <c r="P277" s="23" t="s">
        <v>1640</v>
      </c>
      <c r="Q277" s="23" t="s">
        <v>1636</v>
      </c>
      <c r="R277" s="23" t="s">
        <v>1640</v>
      </c>
      <c r="S277" s="26">
        <v>4.6</v>
      </c>
      <c r="T277" s="27"/>
    </row>
    <row r="278" ht="18" customHeight="1" spans="1:20">
      <c r="A278" s="11">
        <f>271-1</f>
        <v>270</v>
      </c>
      <c r="B278" s="8" t="s">
        <v>1641</v>
      </c>
      <c r="C278" s="8" t="s">
        <v>1642</v>
      </c>
      <c r="D278" s="12">
        <f t="shared" si="8"/>
        <v>4.6</v>
      </c>
      <c r="E278" s="12">
        <v>4.6</v>
      </c>
      <c r="F278" s="13"/>
      <c r="G278" s="13"/>
      <c r="H278" s="13"/>
      <c r="I278" s="20">
        <v>92.79</v>
      </c>
      <c r="J278" s="12">
        <f t="shared" si="9"/>
        <v>426.83</v>
      </c>
      <c r="K278" s="21">
        <v>426.83</v>
      </c>
      <c r="L278" s="22">
        <v>4.6</v>
      </c>
      <c r="M278" s="23" t="s">
        <v>1643</v>
      </c>
      <c r="N278" s="23" t="s">
        <v>1644</v>
      </c>
      <c r="O278" s="23" t="s">
        <v>1645</v>
      </c>
      <c r="P278" s="23" t="s">
        <v>1646</v>
      </c>
      <c r="Q278" s="23" t="s">
        <v>1642</v>
      </c>
      <c r="R278" s="23" t="s">
        <v>1646</v>
      </c>
      <c r="S278" s="26">
        <v>4.6</v>
      </c>
      <c r="T278" s="27"/>
    </row>
    <row r="279" ht="18" customHeight="1" spans="1:20">
      <c r="A279" s="11">
        <f>272-1</f>
        <v>271</v>
      </c>
      <c r="B279" s="8" t="s">
        <v>1647</v>
      </c>
      <c r="C279" s="8" t="s">
        <v>1648</v>
      </c>
      <c r="D279" s="12">
        <f t="shared" si="8"/>
        <v>18.4</v>
      </c>
      <c r="E279" s="12">
        <v>18.4</v>
      </c>
      <c r="F279" s="13"/>
      <c r="G279" s="13"/>
      <c r="H279" s="13"/>
      <c r="I279" s="20">
        <v>92.79</v>
      </c>
      <c r="J279" s="12">
        <f t="shared" si="9"/>
        <v>1707.34</v>
      </c>
      <c r="K279" s="21">
        <v>1707.34</v>
      </c>
      <c r="L279" s="22">
        <v>18.4</v>
      </c>
      <c r="M279" s="23" t="s">
        <v>1649</v>
      </c>
      <c r="N279" s="23" t="s">
        <v>1650</v>
      </c>
      <c r="O279" s="23" t="s">
        <v>1651</v>
      </c>
      <c r="P279" s="23" t="s">
        <v>1652</v>
      </c>
      <c r="Q279" s="23" t="s">
        <v>1648</v>
      </c>
      <c r="R279" s="23" t="s">
        <v>1652</v>
      </c>
      <c r="S279" s="26">
        <v>18.4</v>
      </c>
      <c r="T279" s="27"/>
    </row>
    <row r="280" ht="18" customHeight="1" spans="1:20">
      <c r="A280" s="11">
        <f>273-1</f>
        <v>272</v>
      </c>
      <c r="B280" s="8" t="s">
        <v>1653</v>
      </c>
      <c r="C280" s="8" t="s">
        <v>1654</v>
      </c>
      <c r="D280" s="12">
        <f t="shared" si="8"/>
        <v>4.6</v>
      </c>
      <c r="E280" s="12">
        <v>4.6</v>
      </c>
      <c r="F280" s="13"/>
      <c r="G280" s="13"/>
      <c r="H280" s="13"/>
      <c r="I280" s="20">
        <v>92.79</v>
      </c>
      <c r="J280" s="12">
        <f t="shared" si="9"/>
        <v>426.83</v>
      </c>
      <c r="K280" s="21">
        <v>426.83</v>
      </c>
      <c r="L280" s="22">
        <v>4.6</v>
      </c>
      <c r="M280" s="23" t="s">
        <v>1655</v>
      </c>
      <c r="N280" s="23" t="s">
        <v>1656</v>
      </c>
      <c r="O280" s="23" t="s">
        <v>1657</v>
      </c>
      <c r="P280" s="23" t="s">
        <v>1658</v>
      </c>
      <c r="Q280" s="23" t="s">
        <v>1654</v>
      </c>
      <c r="R280" s="23" t="s">
        <v>1658</v>
      </c>
      <c r="S280" s="26">
        <v>4.6</v>
      </c>
      <c r="T280" s="27"/>
    </row>
    <row r="281" ht="18" customHeight="1" spans="1:20">
      <c r="A281" s="11">
        <f>274-1</f>
        <v>273</v>
      </c>
      <c r="B281" s="8" t="s">
        <v>1659</v>
      </c>
      <c r="C281" s="8" t="s">
        <v>1660</v>
      </c>
      <c r="D281" s="12">
        <f t="shared" si="8"/>
        <v>4.6</v>
      </c>
      <c r="E281" s="12">
        <v>4.6</v>
      </c>
      <c r="F281" s="13"/>
      <c r="G281" s="13"/>
      <c r="H281" s="13"/>
      <c r="I281" s="20">
        <v>92.79</v>
      </c>
      <c r="J281" s="12">
        <f t="shared" si="9"/>
        <v>426.83</v>
      </c>
      <c r="K281" s="21">
        <v>426.83</v>
      </c>
      <c r="L281" s="22">
        <v>4.6</v>
      </c>
      <c r="M281" s="23" t="s">
        <v>1661</v>
      </c>
      <c r="N281" s="23" t="s">
        <v>1662</v>
      </c>
      <c r="O281" s="23" t="s">
        <v>1663</v>
      </c>
      <c r="P281" s="23" t="s">
        <v>1664</v>
      </c>
      <c r="Q281" s="23" t="s">
        <v>1660</v>
      </c>
      <c r="R281" s="23" t="s">
        <v>1664</v>
      </c>
      <c r="S281" s="26">
        <v>4.6</v>
      </c>
      <c r="T281" s="27"/>
    </row>
    <row r="282" ht="18" customHeight="1" spans="1:20">
      <c r="A282" s="11">
        <f>275-1</f>
        <v>274</v>
      </c>
      <c r="B282" s="8" t="s">
        <v>1665</v>
      </c>
      <c r="C282" s="8" t="s">
        <v>1666</v>
      </c>
      <c r="D282" s="12">
        <f t="shared" si="8"/>
        <v>15.3</v>
      </c>
      <c r="E282" s="12">
        <v>15.3</v>
      </c>
      <c r="F282" s="13"/>
      <c r="G282" s="13"/>
      <c r="H282" s="13"/>
      <c r="I282" s="20">
        <v>92.79</v>
      </c>
      <c r="J282" s="12">
        <f t="shared" si="9"/>
        <v>1419.69</v>
      </c>
      <c r="K282" s="21">
        <v>1419.69</v>
      </c>
      <c r="L282" s="22">
        <v>15.3</v>
      </c>
      <c r="M282" s="23" t="s">
        <v>1667</v>
      </c>
      <c r="N282" s="23" t="s">
        <v>1668</v>
      </c>
      <c r="O282" s="23" t="s">
        <v>1669</v>
      </c>
      <c r="P282" s="23" t="s">
        <v>1670</v>
      </c>
      <c r="Q282" s="23" t="s">
        <v>1666</v>
      </c>
      <c r="R282" s="23" t="s">
        <v>1670</v>
      </c>
      <c r="S282" s="26">
        <v>15.3</v>
      </c>
      <c r="T282" s="27"/>
    </row>
    <row r="283" ht="18" customHeight="1" spans="1:20">
      <c r="A283" s="11">
        <f>276-1</f>
        <v>275</v>
      </c>
      <c r="B283" s="8" t="s">
        <v>1671</v>
      </c>
      <c r="C283" s="8" t="s">
        <v>1672</v>
      </c>
      <c r="D283" s="12">
        <f t="shared" si="8"/>
        <v>4.6</v>
      </c>
      <c r="E283" s="12">
        <v>4.6</v>
      </c>
      <c r="F283" s="13"/>
      <c r="G283" s="13"/>
      <c r="H283" s="13"/>
      <c r="I283" s="20">
        <v>92.79</v>
      </c>
      <c r="J283" s="12">
        <f t="shared" si="9"/>
        <v>426.83</v>
      </c>
      <c r="K283" s="21">
        <v>426.83</v>
      </c>
      <c r="L283" s="22">
        <v>4.6</v>
      </c>
      <c r="M283" s="23" t="s">
        <v>1673</v>
      </c>
      <c r="N283" s="23" t="s">
        <v>1674</v>
      </c>
      <c r="O283" s="23" t="s">
        <v>1675</v>
      </c>
      <c r="P283" s="23" t="s">
        <v>1676</v>
      </c>
      <c r="Q283" s="23" t="s">
        <v>1672</v>
      </c>
      <c r="R283" s="23" t="s">
        <v>1676</v>
      </c>
      <c r="S283" s="26">
        <v>4.6</v>
      </c>
      <c r="T283" s="27"/>
    </row>
    <row r="284" ht="18" customHeight="1" spans="1:20">
      <c r="A284" s="11">
        <f>277-1</f>
        <v>276</v>
      </c>
      <c r="B284" s="8" t="s">
        <v>1677</v>
      </c>
      <c r="C284" s="8" t="s">
        <v>1678</v>
      </c>
      <c r="D284" s="12">
        <f t="shared" si="8"/>
        <v>4.6</v>
      </c>
      <c r="E284" s="12">
        <v>4.6</v>
      </c>
      <c r="F284" s="13"/>
      <c r="G284" s="13"/>
      <c r="H284" s="13"/>
      <c r="I284" s="20">
        <v>92.79</v>
      </c>
      <c r="J284" s="12">
        <f t="shared" si="9"/>
        <v>426.83</v>
      </c>
      <c r="K284" s="21">
        <v>426.83</v>
      </c>
      <c r="L284" s="22">
        <v>4.6</v>
      </c>
      <c r="M284" s="23" t="s">
        <v>1679</v>
      </c>
      <c r="N284" s="23" t="s">
        <v>1680</v>
      </c>
      <c r="O284" s="23" t="s">
        <v>1681</v>
      </c>
      <c r="P284" s="23" t="s">
        <v>1682</v>
      </c>
      <c r="Q284" s="23" t="s">
        <v>1678</v>
      </c>
      <c r="R284" s="23" t="s">
        <v>1682</v>
      </c>
      <c r="S284" s="26">
        <v>4.6</v>
      </c>
      <c r="T284" s="27"/>
    </row>
    <row r="285" ht="18" customHeight="1" spans="1:20">
      <c r="A285" s="11">
        <f>278-1</f>
        <v>277</v>
      </c>
      <c r="B285" s="8" t="s">
        <v>1683</v>
      </c>
      <c r="C285" s="8" t="s">
        <v>1684</v>
      </c>
      <c r="D285" s="12">
        <f t="shared" si="8"/>
        <v>4.6</v>
      </c>
      <c r="E285" s="12">
        <v>4.6</v>
      </c>
      <c r="F285" s="13"/>
      <c r="G285" s="13"/>
      <c r="H285" s="13"/>
      <c r="I285" s="20">
        <v>92.79</v>
      </c>
      <c r="J285" s="12">
        <f t="shared" si="9"/>
        <v>426.83</v>
      </c>
      <c r="K285" s="21">
        <v>426.83</v>
      </c>
      <c r="L285" s="22">
        <v>4.6</v>
      </c>
      <c r="M285" s="23" t="s">
        <v>1685</v>
      </c>
      <c r="N285" s="23" t="s">
        <v>1686</v>
      </c>
      <c r="O285" s="23" t="s">
        <v>1687</v>
      </c>
      <c r="P285" s="23" t="s">
        <v>1688</v>
      </c>
      <c r="Q285" s="23" t="s">
        <v>1684</v>
      </c>
      <c r="R285" s="23" t="s">
        <v>1688</v>
      </c>
      <c r="S285" s="26">
        <v>4.6</v>
      </c>
      <c r="T285" s="27"/>
    </row>
    <row r="286" ht="18" customHeight="1" spans="1:20">
      <c r="A286" s="11">
        <f>279-1</f>
        <v>278</v>
      </c>
      <c r="B286" s="8" t="s">
        <v>1689</v>
      </c>
      <c r="C286" s="8" t="s">
        <v>1690</v>
      </c>
      <c r="D286" s="12">
        <f t="shared" si="8"/>
        <v>4.6</v>
      </c>
      <c r="E286" s="12">
        <v>4.6</v>
      </c>
      <c r="F286" s="13"/>
      <c r="G286" s="13"/>
      <c r="H286" s="13"/>
      <c r="I286" s="20">
        <v>92.79</v>
      </c>
      <c r="J286" s="12">
        <f t="shared" si="9"/>
        <v>426.83</v>
      </c>
      <c r="K286" s="21">
        <v>426.83</v>
      </c>
      <c r="L286" s="22">
        <v>4.6</v>
      </c>
      <c r="M286" s="23" t="s">
        <v>1691</v>
      </c>
      <c r="N286" s="23" t="s">
        <v>1692</v>
      </c>
      <c r="O286" s="23" t="s">
        <v>1693</v>
      </c>
      <c r="P286" s="23" t="s">
        <v>1694</v>
      </c>
      <c r="Q286" s="23" t="s">
        <v>1690</v>
      </c>
      <c r="R286" s="23" t="s">
        <v>1694</v>
      </c>
      <c r="S286" s="26">
        <v>4.6</v>
      </c>
      <c r="T286" s="27"/>
    </row>
    <row r="287" ht="18" customHeight="1" spans="1:20">
      <c r="A287" s="11">
        <f>280-1</f>
        <v>279</v>
      </c>
      <c r="B287" s="8" t="s">
        <v>1695</v>
      </c>
      <c r="C287" s="8" t="s">
        <v>1696</v>
      </c>
      <c r="D287" s="12">
        <f t="shared" si="8"/>
        <v>15.3</v>
      </c>
      <c r="E287" s="12">
        <v>15.3</v>
      </c>
      <c r="F287" s="13"/>
      <c r="G287" s="13"/>
      <c r="H287" s="13"/>
      <c r="I287" s="20">
        <v>92.79</v>
      </c>
      <c r="J287" s="12">
        <f t="shared" si="9"/>
        <v>1419.69</v>
      </c>
      <c r="K287" s="21">
        <v>1419.69</v>
      </c>
      <c r="L287" s="22">
        <v>15.3</v>
      </c>
      <c r="M287" s="23" t="s">
        <v>1697</v>
      </c>
      <c r="N287" s="23" t="s">
        <v>1698</v>
      </c>
      <c r="O287" s="23" t="s">
        <v>1699</v>
      </c>
      <c r="P287" s="23" t="s">
        <v>1700</v>
      </c>
      <c r="Q287" s="23" t="s">
        <v>1696</v>
      </c>
      <c r="R287" s="23" t="s">
        <v>1700</v>
      </c>
      <c r="S287" s="26">
        <v>15.3</v>
      </c>
      <c r="T287" s="27"/>
    </row>
    <row r="288" ht="18" customHeight="1" spans="1:20">
      <c r="A288" s="11">
        <f>281-1</f>
        <v>280</v>
      </c>
      <c r="B288" s="8" t="s">
        <v>1701</v>
      </c>
      <c r="C288" s="8" t="s">
        <v>1702</v>
      </c>
      <c r="D288" s="12">
        <f t="shared" si="8"/>
        <v>9.6</v>
      </c>
      <c r="E288" s="12">
        <v>9.6</v>
      </c>
      <c r="F288" s="13"/>
      <c r="G288" s="13"/>
      <c r="H288" s="13"/>
      <c r="I288" s="20">
        <v>92.79</v>
      </c>
      <c r="J288" s="12">
        <f t="shared" si="9"/>
        <v>890.78</v>
      </c>
      <c r="K288" s="21">
        <v>890.78</v>
      </c>
      <c r="L288" s="22">
        <v>9.6</v>
      </c>
      <c r="M288" s="23" t="s">
        <v>1703</v>
      </c>
      <c r="N288" s="23" t="s">
        <v>1704</v>
      </c>
      <c r="O288" s="23" t="s">
        <v>1705</v>
      </c>
      <c r="P288" s="23" t="s">
        <v>1706</v>
      </c>
      <c r="Q288" s="23" t="s">
        <v>1702</v>
      </c>
      <c r="R288" s="23" t="s">
        <v>1706</v>
      </c>
      <c r="S288" s="26">
        <v>9.6</v>
      </c>
      <c r="T288" s="27"/>
    </row>
    <row r="289" ht="18" customHeight="1" spans="1:20">
      <c r="A289" s="11">
        <f>282-1</f>
        <v>281</v>
      </c>
      <c r="B289" s="8" t="s">
        <v>1707</v>
      </c>
      <c r="C289" s="8" t="s">
        <v>1708</v>
      </c>
      <c r="D289" s="12">
        <f t="shared" si="8"/>
        <v>13.5</v>
      </c>
      <c r="E289" s="12">
        <v>13.5</v>
      </c>
      <c r="F289" s="13"/>
      <c r="G289" s="13"/>
      <c r="H289" s="13"/>
      <c r="I289" s="20">
        <v>92.79</v>
      </c>
      <c r="J289" s="12">
        <f t="shared" si="9"/>
        <v>1252.67</v>
      </c>
      <c r="K289" s="21">
        <v>1252.67</v>
      </c>
      <c r="L289" s="22">
        <v>13.5</v>
      </c>
      <c r="M289" s="23" t="s">
        <v>1709</v>
      </c>
      <c r="N289" s="23" t="s">
        <v>1710</v>
      </c>
      <c r="O289" s="23" t="s">
        <v>1711</v>
      </c>
      <c r="P289" s="23" t="s">
        <v>1712</v>
      </c>
      <c r="Q289" s="23" t="s">
        <v>1708</v>
      </c>
      <c r="R289" s="23" t="s">
        <v>1712</v>
      </c>
      <c r="S289" s="26">
        <v>13.5</v>
      </c>
      <c r="T289" s="27"/>
    </row>
    <row r="290" ht="18" customHeight="1" spans="1:20">
      <c r="A290" s="11">
        <f>283-1</f>
        <v>282</v>
      </c>
      <c r="B290" s="8" t="s">
        <v>1713</v>
      </c>
      <c r="C290" s="8" t="s">
        <v>1714</v>
      </c>
      <c r="D290" s="12">
        <f t="shared" si="8"/>
        <v>4.6</v>
      </c>
      <c r="E290" s="12">
        <v>4.6</v>
      </c>
      <c r="F290" s="13"/>
      <c r="G290" s="13"/>
      <c r="H290" s="13"/>
      <c r="I290" s="20">
        <v>92.79</v>
      </c>
      <c r="J290" s="12">
        <f t="shared" si="9"/>
        <v>426.83</v>
      </c>
      <c r="K290" s="21">
        <v>426.83</v>
      </c>
      <c r="L290" s="22">
        <v>4.6</v>
      </c>
      <c r="M290" s="23" t="s">
        <v>1715</v>
      </c>
      <c r="N290" s="23" t="s">
        <v>1716</v>
      </c>
      <c r="O290" s="23" t="s">
        <v>1717</v>
      </c>
      <c r="P290" s="23" t="s">
        <v>1718</v>
      </c>
      <c r="Q290" s="23" t="s">
        <v>1714</v>
      </c>
      <c r="R290" s="23" t="s">
        <v>1718</v>
      </c>
      <c r="S290" s="26">
        <v>4.6</v>
      </c>
      <c r="T290" s="27"/>
    </row>
    <row r="291" ht="18" customHeight="1" spans="1:20">
      <c r="A291" s="11">
        <f>284-1</f>
        <v>283</v>
      </c>
      <c r="B291" s="8" t="s">
        <v>1719</v>
      </c>
      <c r="C291" s="8" t="s">
        <v>1720</v>
      </c>
      <c r="D291" s="12">
        <f t="shared" si="8"/>
        <v>4.6</v>
      </c>
      <c r="E291" s="12">
        <v>4.6</v>
      </c>
      <c r="F291" s="13"/>
      <c r="G291" s="13"/>
      <c r="H291" s="13"/>
      <c r="I291" s="20">
        <v>92.79</v>
      </c>
      <c r="J291" s="12">
        <f t="shared" si="9"/>
        <v>426.83</v>
      </c>
      <c r="K291" s="21">
        <v>426.83</v>
      </c>
      <c r="L291" s="22">
        <v>4.6</v>
      </c>
      <c r="M291" s="23" t="s">
        <v>1721</v>
      </c>
      <c r="N291" s="23" t="s">
        <v>1722</v>
      </c>
      <c r="O291" s="23" t="s">
        <v>1723</v>
      </c>
      <c r="P291" s="23" t="s">
        <v>1724</v>
      </c>
      <c r="Q291" s="23" t="s">
        <v>1720</v>
      </c>
      <c r="R291" s="23" t="s">
        <v>1724</v>
      </c>
      <c r="S291" s="26">
        <v>4.6</v>
      </c>
      <c r="T291" s="27"/>
    </row>
    <row r="292" ht="18" customHeight="1" spans="1:20">
      <c r="A292" s="11">
        <f>285-1</f>
        <v>284</v>
      </c>
      <c r="B292" s="8" t="s">
        <v>1725</v>
      </c>
      <c r="C292" s="8" t="s">
        <v>1726</v>
      </c>
      <c r="D292" s="12">
        <f t="shared" si="8"/>
        <v>4.6</v>
      </c>
      <c r="E292" s="12">
        <v>4.6</v>
      </c>
      <c r="F292" s="13"/>
      <c r="G292" s="13"/>
      <c r="H292" s="13"/>
      <c r="I292" s="20">
        <v>92.79</v>
      </c>
      <c r="J292" s="12">
        <f t="shared" si="9"/>
        <v>426.83</v>
      </c>
      <c r="K292" s="21">
        <v>426.83</v>
      </c>
      <c r="L292" s="22">
        <v>4.6</v>
      </c>
      <c r="M292" s="23" t="s">
        <v>1727</v>
      </c>
      <c r="N292" s="23" t="s">
        <v>1728</v>
      </c>
      <c r="O292" s="23" t="s">
        <v>1729</v>
      </c>
      <c r="P292" s="23" t="s">
        <v>1730</v>
      </c>
      <c r="Q292" s="23" t="s">
        <v>1726</v>
      </c>
      <c r="R292" s="23" t="s">
        <v>1730</v>
      </c>
      <c r="S292" s="26">
        <v>4.6</v>
      </c>
      <c r="T292" s="27"/>
    </row>
    <row r="293" ht="18" customHeight="1" spans="1:20">
      <c r="A293" s="11">
        <f>286-1</f>
        <v>285</v>
      </c>
      <c r="B293" s="8" t="s">
        <v>1731</v>
      </c>
      <c r="C293" s="8" t="s">
        <v>1732</v>
      </c>
      <c r="D293" s="12">
        <f t="shared" si="8"/>
        <v>5.1</v>
      </c>
      <c r="E293" s="12">
        <v>5.1</v>
      </c>
      <c r="F293" s="13"/>
      <c r="G293" s="13"/>
      <c r="H293" s="13"/>
      <c r="I293" s="20">
        <v>92.79</v>
      </c>
      <c r="J293" s="12">
        <f t="shared" si="9"/>
        <v>473.23</v>
      </c>
      <c r="K293" s="21">
        <v>473.23</v>
      </c>
      <c r="L293" s="22">
        <v>5.1</v>
      </c>
      <c r="M293" s="23" t="s">
        <v>1733</v>
      </c>
      <c r="N293" s="23" t="s">
        <v>1734</v>
      </c>
      <c r="O293" s="23" t="s">
        <v>1735</v>
      </c>
      <c r="P293" s="23" t="s">
        <v>1736</v>
      </c>
      <c r="Q293" s="23" t="s">
        <v>1732</v>
      </c>
      <c r="R293" s="23" t="s">
        <v>1736</v>
      </c>
      <c r="S293" s="26">
        <v>5.1</v>
      </c>
      <c r="T293" s="27"/>
    </row>
    <row r="294" ht="18" customHeight="1" spans="1:20">
      <c r="A294" s="11">
        <f>287-1</f>
        <v>286</v>
      </c>
      <c r="B294" s="8" t="s">
        <v>1737</v>
      </c>
      <c r="C294" s="8" t="s">
        <v>1738</v>
      </c>
      <c r="D294" s="12">
        <f t="shared" si="8"/>
        <v>4.5</v>
      </c>
      <c r="E294" s="12">
        <v>4.5</v>
      </c>
      <c r="F294" s="13"/>
      <c r="G294" s="13"/>
      <c r="H294" s="13"/>
      <c r="I294" s="20">
        <v>92.79</v>
      </c>
      <c r="J294" s="12">
        <f t="shared" si="9"/>
        <v>417.56</v>
      </c>
      <c r="K294" s="21">
        <v>417.56</v>
      </c>
      <c r="L294" s="22">
        <v>4.5</v>
      </c>
      <c r="M294" s="23" t="s">
        <v>1739</v>
      </c>
      <c r="N294" s="23" t="s">
        <v>1740</v>
      </c>
      <c r="O294" s="23" t="s">
        <v>1741</v>
      </c>
      <c r="P294" s="23" t="s">
        <v>1742</v>
      </c>
      <c r="Q294" s="23" t="s">
        <v>1738</v>
      </c>
      <c r="R294" s="23" t="s">
        <v>1742</v>
      </c>
      <c r="S294" s="26">
        <v>4.5</v>
      </c>
      <c r="T294" s="27"/>
    </row>
    <row r="295" ht="18" customHeight="1" spans="1:20">
      <c r="A295" s="11">
        <f>288-1</f>
        <v>287</v>
      </c>
      <c r="B295" s="8" t="s">
        <v>1743</v>
      </c>
      <c r="C295" s="8" t="s">
        <v>1744</v>
      </c>
      <c r="D295" s="12">
        <f t="shared" si="8"/>
        <v>4.5</v>
      </c>
      <c r="E295" s="12">
        <v>4.5</v>
      </c>
      <c r="F295" s="13"/>
      <c r="G295" s="13"/>
      <c r="H295" s="13"/>
      <c r="I295" s="20">
        <v>92.79</v>
      </c>
      <c r="J295" s="12">
        <f t="shared" si="9"/>
        <v>417.56</v>
      </c>
      <c r="K295" s="21">
        <v>417.56</v>
      </c>
      <c r="L295" s="22">
        <v>4.5</v>
      </c>
      <c r="M295" s="23" t="s">
        <v>1745</v>
      </c>
      <c r="N295" s="23" t="s">
        <v>1746</v>
      </c>
      <c r="O295" s="23" t="s">
        <v>1747</v>
      </c>
      <c r="P295" s="23" t="s">
        <v>1748</v>
      </c>
      <c r="Q295" s="23" t="s">
        <v>1744</v>
      </c>
      <c r="R295" s="23" t="s">
        <v>1748</v>
      </c>
      <c r="S295" s="26">
        <v>4.5</v>
      </c>
      <c r="T295" s="27"/>
    </row>
    <row r="296" ht="18" customHeight="1" spans="1:20">
      <c r="A296" s="11">
        <f>289-1</f>
        <v>288</v>
      </c>
      <c r="B296" s="8" t="s">
        <v>1749</v>
      </c>
      <c r="C296" s="8" t="s">
        <v>1750</v>
      </c>
      <c r="D296" s="12">
        <f t="shared" si="8"/>
        <v>4.5</v>
      </c>
      <c r="E296" s="12">
        <v>4.5</v>
      </c>
      <c r="F296" s="13"/>
      <c r="G296" s="13"/>
      <c r="H296" s="13"/>
      <c r="I296" s="20">
        <v>92.79</v>
      </c>
      <c r="J296" s="12">
        <f t="shared" si="9"/>
        <v>417.56</v>
      </c>
      <c r="K296" s="21">
        <v>417.56</v>
      </c>
      <c r="L296" s="22">
        <v>4.5</v>
      </c>
      <c r="M296" s="23" t="s">
        <v>1751</v>
      </c>
      <c r="N296" s="23" t="s">
        <v>1752</v>
      </c>
      <c r="O296" s="23" t="s">
        <v>1753</v>
      </c>
      <c r="P296" s="23" t="s">
        <v>1754</v>
      </c>
      <c r="Q296" s="23" t="s">
        <v>1750</v>
      </c>
      <c r="R296" s="23" t="s">
        <v>1754</v>
      </c>
      <c r="S296" s="26">
        <v>4.5</v>
      </c>
      <c r="T296" s="27"/>
    </row>
    <row r="297" ht="18" customHeight="1" spans="1:20">
      <c r="A297" s="11">
        <f>290-1</f>
        <v>289</v>
      </c>
      <c r="B297" s="8" t="s">
        <v>1755</v>
      </c>
      <c r="C297" s="8" t="s">
        <v>1756</v>
      </c>
      <c r="D297" s="12">
        <f t="shared" si="8"/>
        <v>5</v>
      </c>
      <c r="E297" s="12">
        <v>5</v>
      </c>
      <c r="F297" s="13"/>
      <c r="G297" s="13"/>
      <c r="H297" s="13"/>
      <c r="I297" s="20">
        <v>92.79</v>
      </c>
      <c r="J297" s="12">
        <f t="shared" si="9"/>
        <v>463.95</v>
      </c>
      <c r="K297" s="21">
        <v>463.95</v>
      </c>
      <c r="L297" s="22">
        <v>5</v>
      </c>
      <c r="M297" s="23" t="s">
        <v>1757</v>
      </c>
      <c r="N297" s="23" t="s">
        <v>1758</v>
      </c>
      <c r="O297" s="23" t="s">
        <v>1759</v>
      </c>
      <c r="P297" s="23" t="s">
        <v>1760</v>
      </c>
      <c r="Q297" s="23" t="s">
        <v>1756</v>
      </c>
      <c r="R297" s="23" t="s">
        <v>1760</v>
      </c>
      <c r="S297" s="26">
        <v>5</v>
      </c>
      <c r="T297" s="27"/>
    </row>
    <row r="298" ht="18" customHeight="1" spans="1:20">
      <c r="A298" s="11">
        <f>291-1</f>
        <v>290</v>
      </c>
      <c r="B298" s="8" t="s">
        <v>1761</v>
      </c>
      <c r="C298" s="8" t="s">
        <v>1762</v>
      </c>
      <c r="D298" s="12">
        <f t="shared" si="8"/>
        <v>5</v>
      </c>
      <c r="E298" s="12">
        <v>5</v>
      </c>
      <c r="F298" s="13"/>
      <c r="G298" s="13"/>
      <c r="H298" s="13"/>
      <c r="I298" s="20">
        <v>92.79</v>
      </c>
      <c r="J298" s="12">
        <f t="shared" si="9"/>
        <v>463.95</v>
      </c>
      <c r="K298" s="21">
        <v>463.95</v>
      </c>
      <c r="L298" s="22">
        <v>5</v>
      </c>
      <c r="M298" s="23" t="s">
        <v>1763</v>
      </c>
      <c r="N298" s="23" t="s">
        <v>1764</v>
      </c>
      <c r="O298" s="23" t="s">
        <v>1765</v>
      </c>
      <c r="P298" s="23" t="s">
        <v>1766</v>
      </c>
      <c r="Q298" s="23" t="s">
        <v>1762</v>
      </c>
      <c r="R298" s="23" t="s">
        <v>1766</v>
      </c>
      <c r="S298" s="26">
        <v>5</v>
      </c>
      <c r="T298" s="27"/>
    </row>
    <row r="299" ht="18" customHeight="1" spans="1:20">
      <c r="A299" s="11">
        <f>292-1</f>
        <v>291</v>
      </c>
      <c r="B299" s="8" t="s">
        <v>1767</v>
      </c>
      <c r="C299" s="8" t="s">
        <v>1768</v>
      </c>
      <c r="D299" s="12">
        <f t="shared" si="8"/>
        <v>4.5</v>
      </c>
      <c r="E299" s="12">
        <v>4.5</v>
      </c>
      <c r="F299" s="13"/>
      <c r="G299" s="13"/>
      <c r="H299" s="13"/>
      <c r="I299" s="20">
        <v>92.79</v>
      </c>
      <c r="J299" s="12">
        <f t="shared" si="9"/>
        <v>417.56</v>
      </c>
      <c r="K299" s="21">
        <v>417.56</v>
      </c>
      <c r="L299" s="22">
        <v>4.5</v>
      </c>
      <c r="M299" s="23" t="s">
        <v>1769</v>
      </c>
      <c r="N299" s="23" t="s">
        <v>1770</v>
      </c>
      <c r="O299" s="23" t="s">
        <v>1771</v>
      </c>
      <c r="P299" s="23" t="s">
        <v>1772</v>
      </c>
      <c r="Q299" s="23" t="s">
        <v>1768</v>
      </c>
      <c r="R299" s="23" t="s">
        <v>1772</v>
      </c>
      <c r="S299" s="26">
        <v>4.5</v>
      </c>
      <c r="T299" s="27"/>
    </row>
    <row r="300" ht="18" customHeight="1" spans="1:20">
      <c r="A300" s="11">
        <f>293-1</f>
        <v>292</v>
      </c>
      <c r="B300" s="8" t="s">
        <v>1773</v>
      </c>
      <c r="C300" s="8" t="s">
        <v>1774</v>
      </c>
      <c r="D300" s="12">
        <f t="shared" si="8"/>
        <v>5</v>
      </c>
      <c r="E300" s="12">
        <v>5</v>
      </c>
      <c r="F300" s="13"/>
      <c r="G300" s="13"/>
      <c r="H300" s="13"/>
      <c r="I300" s="20">
        <v>92.79</v>
      </c>
      <c r="J300" s="12">
        <f t="shared" si="9"/>
        <v>463.95</v>
      </c>
      <c r="K300" s="21">
        <v>463.95</v>
      </c>
      <c r="L300" s="22">
        <v>5</v>
      </c>
      <c r="M300" s="23" t="s">
        <v>1775</v>
      </c>
      <c r="N300" s="23" t="s">
        <v>1776</v>
      </c>
      <c r="O300" s="23" t="s">
        <v>1777</v>
      </c>
      <c r="P300" s="23" t="s">
        <v>1778</v>
      </c>
      <c r="Q300" s="23" t="s">
        <v>1774</v>
      </c>
      <c r="R300" s="23" t="s">
        <v>1778</v>
      </c>
      <c r="S300" s="26">
        <v>5</v>
      </c>
      <c r="T300" s="27"/>
    </row>
    <row r="301" ht="18" customHeight="1" spans="1:20">
      <c r="A301" s="11">
        <f>294-1</f>
        <v>293</v>
      </c>
      <c r="B301" s="8" t="s">
        <v>1779</v>
      </c>
      <c r="C301" s="8" t="s">
        <v>1780</v>
      </c>
      <c r="D301" s="12">
        <f t="shared" si="8"/>
        <v>5</v>
      </c>
      <c r="E301" s="12">
        <v>5</v>
      </c>
      <c r="F301" s="13"/>
      <c r="G301" s="13"/>
      <c r="H301" s="13"/>
      <c r="I301" s="20">
        <v>92.79</v>
      </c>
      <c r="J301" s="12">
        <f t="shared" si="9"/>
        <v>463.95</v>
      </c>
      <c r="K301" s="21">
        <v>463.95</v>
      </c>
      <c r="L301" s="22">
        <v>5</v>
      </c>
      <c r="M301" s="23" t="s">
        <v>1781</v>
      </c>
      <c r="N301" s="23" t="s">
        <v>1782</v>
      </c>
      <c r="O301" s="23" t="s">
        <v>1783</v>
      </c>
      <c r="P301" s="23" t="s">
        <v>1784</v>
      </c>
      <c r="Q301" s="23" t="s">
        <v>1780</v>
      </c>
      <c r="R301" s="23" t="s">
        <v>1784</v>
      </c>
      <c r="S301" s="26">
        <v>5</v>
      </c>
      <c r="T301" s="27"/>
    </row>
    <row r="302" ht="18" customHeight="1" spans="1:20">
      <c r="A302" s="11">
        <f>295-1</f>
        <v>294</v>
      </c>
      <c r="B302" s="8" t="s">
        <v>1785</v>
      </c>
      <c r="C302" s="8" t="s">
        <v>1786</v>
      </c>
      <c r="D302" s="12">
        <f t="shared" si="8"/>
        <v>4.5</v>
      </c>
      <c r="E302" s="12">
        <v>4.5</v>
      </c>
      <c r="F302" s="13"/>
      <c r="G302" s="13"/>
      <c r="H302" s="13"/>
      <c r="I302" s="20">
        <v>92.79</v>
      </c>
      <c r="J302" s="12">
        <f t="shared" si="9"/>
        <v>417.56</v>
      </c>
      <c r="K302" s="21">
        <v>417.56</v>
      </c>
      <c r="L302" s="22">
        <v>4.5</v>
      </c>
      <c r="M302" s="23" t="s">
        <v>1787</v>
      </c>
      <c r="N302" s="23" t="s">
        <v>1788</v>
      </c>
      <c r="O302" s="23" t="s">
        <v>1789</v>
      </c>
      <c r="P302" s="23" t="s">
        <v>1790</v>
      </c>
      <c r="Q302" s="23" t="s">
        <v>1786</v>
      </c>
      <c r="R302" s="23" t="s">
        <v>1790</v>
      </c>
      <c r="S302" s="26">
        <v>4.5</v>
      </c>
      <c r="T302" s="27"/>
    </row>
    <row r="303" ht="18" customHeight="1" spans="1:20">
      <c r="A303" s="11">
        <f>296-1</f>
        <v>295</v>
      </c>
      <c r="B303" s="8" t="s">
        <v>1791</v>
      </c>
      <c r="C303" s="8" t="s">
        <v>1792</v>
      </c>
      <c r="D303" s="12">
        <f t="shared" si="8"/>
        <v>9</v>
      </c>
      <c r="E303" s="12">
        <v>9</v>
      </c>
      <c r="F303" s="13"/>
      <c r="G303" s="13"/>
      <c r="H303" s="13"/>
      <c r="I303" s="20">
        <v>92.79</v>
      </c>
      <c r="J303" s="12">
        <f t="shared" si="9"/>
        <v>835.11</v>
      </c>
      <c r="K303" s="21">
        <v>835.11</v>
      </c>
      <c r="L303" s="22">
        <v>9</v>
      </c>
      <c r="M303" s="23" t="s">
        <v>1793</v>
      </c>
      <c r="N303" s="23" t="s">
        <v>1794</v>
      </c>
      <c r="O303" s="23" t="s">
        <v>1795</v>
      </c>
      <c r="P303" s="23" t="s">
        <v>1796</v>
      </c>
      <c r="Q303" s="23" t="s">
        <v>1792</v>
      </c>
      <c r="R303" s="23" t="s">
        <v>1796</v>
      </c>
      <c r="S303" s="26">
        <v>9</v>
      </c>
      <c r="T303" s="27"/>
    </row>
    <row r="304" ht="18" customHeight="1" spans="1:20">
      <c r="A304" s="11">
        <f>297-1</f>
        <v>296</v>
      </c>
      <c r="B304" s="8" t="s">
        <v>1797</v>
      </c>
      <c r="C304" s="8" t="s">
        <v>1798</v>
      </c>
      <c r="D304" s="12">
        <f t="shared" si="8"/>
        <v>5.2</v>
      </c>
      <c r="E304" s="12">
        <v>5.2</v>
      </c>
      <c r="F304" s="13"/>
      <c r="G304" s="13"/>
      <c r="H304" s="13"/>
      <c r="I304" s="20">
        <v>92.79</v>
      </c>
      <c r="J304" s="12">
        <f t="shared" si="9"/>
        <v>482.51</v>
      </c>
      <c r="K304" s="21">
        <v>482.51</v>
      </c>
      <c r="L304" s="22">
        <v>5.2</v>
      </c>
      <c r="M304" s="23" t="s">
        <v>1799</v>
      </c>
      <c r="N304" s="23" t="s">
        <v>1800</v>
      </c>
      <c r="O304" s="23" t="s">
        <v>1801</v>
      </c>
      <c r="P304" s="23" t="s">
        <v>1802</v>
      </c>
      <c r="Q304" s="23" t="s">
        <v>1798</v>
      </c>
      <c r="R304" s="23" t="s">
        <v>1802</v>
      </c>
      <c r="S304" s="26">
        <v>5.2</v>
      </c>
      <c r="T304" s="27"/>
    </row>
    <row r="305" ht="18" customHeight="1" spans="1:20">
      <c r="A305" s="11">
        <f>298-1</f>
        <v>297</v>
      </c>
      <c r="B305" s="8" t="s">
        <v>1803</v>
      </c>
      <c r="C305" s="8" t="s">
        <v>1804</v>
      </c>
      <c r="D305" s="12">
        <f t="shared" si="8"/>
        <v>9</v>
      </c>
      <c r="E305" s="12">
        <v>9</v>
      </c>
      <c r="F305" s="13"/>
      <c r="G305" s="13"/>
      <c r="H305" s="13"/>
      <c r="I305" s="20">
        <v>92.79</v>
      </c>
      <c r="J305" s="12">
        <f t="shared" si="9"/>
        <v>835.11</v>
      </c>
      <c r="K305" s="21">
        <v>835.11</v>
      </c>
      <c r="L305" s="22">
        <v>9</v>
      </c>
      <c r="M305" s="23" t="s">
        <v>1805</v>
      </c>
      <c r="N305" s="23" t="s">
        <v>1806</v>
      </c>
      <c r="O305" s="23" t="s">
        <v>1807</v>
      </c>
      <c r="P305" s="23" t="s">
        <v>1808</v>
      </c>
      <c r="Q305" s="23" t="s">
        <v>1804</v>
      </c>
      <c r="R305" s="23" t="s">
        <v>1808</v>
      </c>
      <c r="S305" s="26">
        <v>9</v>
      </c>
      <c r="T305" s="27"/>
    </row>
    <row r="306" ht="18" customHeight="1" spans="1:20">
      <c r="A306" s="11">
        <f>299-1</f>
        <v>298</v>
      </c>
      <c r="B306" s="8" t="s">
        <v>1809</v>
      </c>
      <c r="C306" s="8" t="s">
        <v>1810</v>
      </c>
      <c r="D306" s="12">
        <f t="shared" si="8"/>
        <v>9</v>
      </c>
      <c r="E306" s="12">
        <v>9</v>
      </c>
      <c r="F306" s="13"/>
      <c r="G306" s="13"/>
      <c r="H306" s="13"/>
      <c r="I306" s="20">
        <v>92.79</v>
      </c>
      <c r="J306" s="12">
        <f t="shared" si="9"/>
        <v>835.11</v>
      </c>
      <c r="K306" s="21">
        <v>835.11</v>
      </c>
      <c r="L306" s="22">
        <v>9</v>
      </c>
      <c r="M306" s="23" t="s">
        <v>1811</v>
      </c>
      <c r="N306" s="23" t="s">
        <v>1812</v>
      </c>
      <c r="O306" s="23" t="s">
        <v>1813</v>
      </c>
      <c r="P306" s="23" t="s">
        <v>1814</v>
      </c>
      <c r="Q306" s="23" t="s">
        <v>1810</v>
      </c>
      <c r="R306" s="23" t="s">
        <v>1814</v>
      </c>
      <c r="S306" s="26">
        <v>9</v>
      </c>
      <c r="T306" s="27"/>
    </row>
    <row r="307" ht="18" customHeight="1" spans="1:20">
      <c r="A307" s="11">
        <f>300-1</f>
        <v>299</v>
      </c>
      <c r="B307" s="8" t="s">
        <v>1815</v>
      </c>
      <c r="C307" s="8" t="s">
        <v>1816</v>
      </c>
      <c r="D307" s="12">
        <f t="shared" si="8"/>
        <v>4.5</v>
      </c>
      <c r="E307" s="12">
        <v>4.5</v>
      </c>
      <c r="F307" s="13"/>
      <c r="G307" s="13"/>
      <c r="H307" s="13"/>
      <c r="I307" s="20">
        <v>92.79</v>
      </c>
      <c r="J307" s="12">
        <f t="shared" si="9"/>
        <v>417.56</v>
      </c>
      <c r="K307" s="21">
        <v>417.56</v>
      </c>
      <c r="L307" s="22">
        <v>4.5</v>
      </c>
      <c r="M307" s="23" t="s">
        <v>1817</v>
      </c>
      <c r="N307" s="23" t="s">
        <v>1818</v>
      </c>
      <c r="O307" s="23" t="s">
        <v>1819</v>
      </c>
      <c r="P307" s="23" t="s">
        <v>1820</v>
      </c>
      <c r="Q307" s="23" t="s">
        <v>1816</v>
      </c>
      <c r="R307" s="23" t="s">
        <v>1820</v>
      </c>
      <c r="S307" s="26">
        <v>4.5</v>
      </c>
      <c r="T307" s="27"/>
    </row>
    <row r="308" ht="18" customHeight="1" spans="1:20">
      <c r="A308" s="11">
        <f>301-1</f>
        <v>300</v>
      </c>
      <c r="B308" s="8" t="s">
        <v>1821</v>
      </c>
      <c r="C308" s="8" t="s">
        <v>1822</v>
      </c>
      <c r="D308" s="12">
        <f t="shared" si="8"/>
        <v>4.6</v>
      </c>
      <c r="E308" s="12">
        <v>4.6</v>
      </c>
      <c r="F308" s="13"/>
      <c r="G308" s="13"/>
      <c r="H308" s="13"/>
      <c r="I308" s="20">
        <v>92.79</v>
      </c>
      <c r="J308" s="12">
        <f t="shared" si="9"/>
        <v>426.83</v>
      </c>
      <c r="K308" s="21">
        <v>426.83</v>
      </c>
      <c r="L308" s="22">
        <v>4.6</v>
      </c>
      <c r="M308" s="23" t="s">
        <v>1823</v>
      </c>
      <c r="N308" s="23" t="s">
        <v>1824</v>
      </c>
      <c r="O308" s="23" t="s">
        <v>1825</v>
      </c>
      <c r="P308" s="23" t="s">
        <v>1826</v>
      </c>
      <c r="Q308" s="23" t="s">
        <v>1822</v>
      </c>
      <c r="R308" s="23" t="s">
        <v>1826</v>
      </c>
      <c r="S308" s="26">
        <v>4.6</v>
      </c>
      <c r="T308" s="27"/>
    </row>
    <row r="309" ht="18" customHeight="1" spans="1:20">
      <c r="A309" s="11">
        <f>302-1</f>
        <v>301</v>
      </c>
      <c r="B309" s="8" t="s">
        <v>1827</v>
      </c>
      <c r="C309" s="8" t="s">
        <v>1828</v>
      </c>
      <c r="D309" s="12">
        <f t="shared" si="8"/>
        <v>4.6</v>
      </c>
      <c r="E309" s="12">
        <v>4.6</v>
      </c>
      <c r="F309" s="13"/>
      <c r="G309" s="13"/>
      <c r="H309" s="13"/>
      <c r="I309" s="20">
        <v>92.79</v>
      </c>
      <c r="J309" s="12">
        <f t="shared" si="9"/>
        <v>426.83</v>
      </c>
      <c r="K309" s="21">
        <v>426.83</v>
      </c>
      <c r="L309" s="22">
        <v>4.6</v>
      </c>
      <c r="M309" s="23" t="s">
        <v>1829</v>
      </c>
      <c r="N309" s="23" t="s">
        <v>1830</v>
      </c>
      <c r="O309" s="23" t="s">
        <v>1831</v>
      </c>
      <c r="P309" s="23" t="s">
        <v>1832</v>
      </c>
      <c r="Q309" s="23" t="s">
        <v>1828</v>
      </c>
      <c r="R309" s="23" t="s">
        <v>1832</v>
      </c>
      <c r="S309" s="26">
        <v>4.6</v>
      </c>
      <c r="T309" s="27"/>
    </row>
    <row r="310" ht="18" customHeight="1" spans="1:20">
      <c r="A310" s="11">
        <f>303-1</f>
        <v>302</v>
      </c>
      <c r="B310" s="8" t="s">
        <v>1833</v>
      </c>
      <c r="C310" s="8" t="s">
        <v>1834</v>
      </c>
      <c r="D310" s="12">
        <f t="shared" si="8"/>
        <v>4.5</v>
      </c>
      <c r="E310" s="12">
        <v>4.5</v>
      </c>
      <c r="F310" s="13"/>
      <c r="G310" s="13"/>
      <c r="H310" s="13"/>
      <c r="I310" s="20">
        <v>92.79</v>
      </c>
      <c r="J310" s="12">
        <f t="shared" si="9"/>
        <v>417.56</v>
      </c>
      <c r="K310" s="21">
        <v>417.56</v>
      </c>
      <c r="L310" s="22">
        <v>4.5</v>
      </c>
      <c r="M310" s="23" t="s">
        <v>1835</v>
      </c>
      <c r="N310" s="23" t="s">
        <v>1836</v>
      </c>
      <c r="O310" s="23" t="s">
        <v>1837</v>
      </c>
      <c r="P310" s="23" t="s">
        <v>1838</v>
      </c>
      <c r="Q310" s="23" t="s">
        <v>1834</v>
      </c>
      <c r="R310" s="23" t="s">
        <v>1838</v>
      </c>
      <c r="S310" s="26">
        <v>4.5</v>
      </c>
      <c r="T310" s="27"/>
    </row>
    <row r="311" ht="18" customHeight="1" spans="1:20">
      <c r="A311" s="11">
        <f>304-1</f>
        <v>303</v>
      </c>
      <c r="B311" s="8" t="s">
        <v>1839</v>
      </c>
      <c r="C311" s="8" t="s">
        <v>1840</v>
      </c>
      <c r="D311" s="12">
        <f t="shared" si="8"/>
        <v>4.5</v>
      </c>
      <c r="E311" s="12">
        <v>4.5</v>
      </c>
      <c r="F311" s="13"/>
      <c r="G311" s="13"/>
      <c r="H311" s="13"/>
      <c r="I311" s="20">
        <v>92.79</v>
      </c>
      <c r="J311" s="12">
        <f t="shared" si="9"/>
        <v>417.56</v>
      </c>
      <c r="K311" s="21">
        <v>417.56</v>
      </c>
      <c r="L311" s="22">
        <v>4.5</v>
      </c>
      <c r="M311" s="23" t="s">
        <v>1841</v>
      </c>
      <c r="N311" s="23" t="s">
        <v>1842</v>
      </c>
      <c r="O311" s="23" t="s">
        <v>1843</v>
      </c>
      <c r="P311" s="23" t="s">
        <v>1844</v>
      </c>
      <c r="Q311" s="23" t="s">
        <v>1840</v>
      </c>
      <c r="R311" s="23" t="s">
        <v>1844</v>
      </c>
      <c r="S311" s="26">
        <v>4.5</v>
      </c>
      <c r="T311" s="27"/>
    </row>
    <row r="312" ht="11.25" customHeight="1" spans="1:20">
      <c r="A312" s="28"/>
      <c r="B312" s="29"/>
      <c r="C312" s="29"/>
      <c r="D312" s="29"/>
      <c r="E312" s="29"/>
      <c r="F312" s="28"/>
      <c r="G312" s="28"/>
      <c r="H312" s="28"/>
      <c r="I312" s="29"/>
      <c r="J312" s="29"/>
      <c r="K312" s="30"/>
      <c r="L312" s="30"/>
      <c r="M312" s="30"/>
      <c r="N312" s="30"/>
      <c r="O312" s="30"/>
      <c r="P312" s="30"/>
      <c r="Q312" s="30"/>
      <c r="R312" s="30"/>
      <c r="S312" s="30"/>
      <c r="T312" s="15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972222222222" right="0.565972222222222" top="0.565972222222222" bottom="0.565972222222222" header="0.3" footer="0.3"/>
  <pageSetup paperSize="9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王守君</cp:lastModifiedBy>
  <dcterms:created xsi:type="dcterms:W3CDTF">2011-12-31T06:39:00Z</dcterms:created>
  <dcterms:modified xsi:type="dcterms:W3CDTF">2019-02-27T02:13:36Z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