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普通类" sheetId="1" r:id="rId1"/>
    <sheet name="低保" sheetId="7" r:id="rId2"/>
    <sheet name="五保" sheetId="2" r:id="rId3"/>
    <sheet name="优抚" sheetId="3" r:id="rId4"/>
    <sheet name="残疾" sheetId="5" r:id="rId5"/>
    <sheet name="汇总" sheetId="6" r:id="rId6"/>
    <sheet name="Sheet1" sheetId="8" r:id="rId7"/>
  </sheets>
  <calcPr calcId="144525"/>
</workbook>
</file>

<file path=xl/sharedStrings.xml><?xml version="1.0" encoding="utf-8"?>
<sst xmlns="http://schemas.openxmlformats.org/spreadsheetml/2006/main" count="428" uniqueCount="159">
  <si>
    <t>荣升村老年人意外伤害人员名单</t>
  </si>
  <si>
    <t>序号</t>
  </si>
  <si>
    <t>所属嘎查</t>
  </si>
  <si>
    <t>被保险人姓名</t>
  </si>
  <si>
    <t>性别</t>
  </si>
  <si>
    <t>出生日期</t>
  </si>
  <si>
    <t>身份证号</t>
  </si>
  <si>
    <t>被保人手机号</t>
  </si>
  <si>
    <t>备注</t>
  </si>
  <si>
    <t>荣升村</t>
  </si>
  <si>
    <t>徐凤珍</t>
  </si>
  <si>
    <t>女</t>
  </si>
  <si>
    <t>徐文义</t>
  </si>
  <si>
    <t>男</t>
  </si>
  <si>
    <t>刘淑花</t>
  </si>
  <si>
    <t>15232619370118258X</t>
  </si>
  <si>
    <t>白秀荣</t>
  </si>
  <si>
    <t>任九英</t>
  </si>
  <si>
    <t>路秀荣</t>
  </si>
  <si>
    <t>15232619430328258X</t>
  </si>
  <si>
    <t>李树花</t>
  </si>
  <si>
    <t>张艳霞</t>
  </si>
  <si>
    <t>刘忠信</t>
  </si>
  <si>
    <t>白淑贤</t>
  </si>
  <si>
    <t>勾振明</t>
  </si>
  <si>
    <t>李桂芝</t>
  </si>
  <si>
    <t>曹文艳</t>
  </si>
  <si>
    <t>肖恩</t>
  </si>
  <si>
    <t>敖日其木格</t>
  </si>
  <si>
    <t>勾振云</t>
  </si>
  <si>
    <t>包金荣</t>
  </si>
  <si>
    <t>张士成</t>
  </si>
  <si>
    <t>04752811599</t>
  </si>
  <si>
    <t>王彩玉</t>
  </si>
  <si>
    <t>李雪芹</t>
  </si>
  <si>
    <t>勾振学</t>
  </si>
  <si>
    <t>刘汉学</t>
  </si>
  <si>
    <t>姜子林</t>
  </si>
  <si>
    <t>董阳宇</t>
  </si>
  <si>
    <t>勾占贵</t>
  </si>
  <si>
    <t>孙桂兰</t>
  </si>
  <si>
    <t>孙常芳</t>
  </si>
  <si>
    <t>李洪平</t>
  </si>
  <si>
    <t>肖俊玲</t>
  </si>
  <si>
    <t>张桂兰</t>
  </si>
  <si>
    <t>陈静</t>
  </si>
  <si>
    <t>薛桂苹</t>
  </si>
  <si>
    <t>苏玉花</t>
  </si>
  <si>
    <t>赵向增</t>
  </si>
  <si>
    <t>于树霞</t>
  </si>
  <si>
    <t>刘汉雨</t>
  </si>
  <si>
    <t>勾振合</t>
  </si>
  <si>
    <t>张华</t>
  </si>
  <si>
    <t>王国发</t>
  </si>
  <si>
    <t>肖桂兰</t>
  </si>
  <si>
    <t>15232619550725258X</t>
  </si>
  <si>
    <t>龚秀荣</t>
  </si>
  <si>
    <t>刘士侠</t>
  </si>
  <si>
    <t>勾振春</t>
  </si>
  <si>
    <t>陈明霞</t>
  </si>
  <si>
    <t>15232619570830258X</t>
  </si>
  <si>
    <t>王国才</t>
  </si>
  <si>
    <t>张桂琴</t>
  </si>
  <si>
    <t>崔凤兰</t>
  </si>
  <si>
    <t>郭江</t>
  </si>
  <si>
    <t>赵玉财</t>
  </si>
  <si>
    <t>张士金</t>
  </si>
  <si>
    <t>李井林</t>
  </si>
  <si>
    <t>刘玉华</t>
  </si>
  <si>
    <t>张桂英</t>
  </si>
  <si>
    <t>衣秀英</t>
  </si>
  <si>
    <t>勾振志</t>
  </si>
  <si>
    <t>董阳森</t>
  </si>
  <si>
    <t>江振芳</t>
  </si>
  <si>
    <t>152326194510122570</t>
  </si>
  <si>
    <t>勾振全</t>
  </si>
  <si>
    <t>152326195703102597</t>
  </si>
  <si>
    <t>勾振东</t>
  </si>
  <si>
    <t>152326194710212570</t>
  </si>
  <si>
    <t>王彩友</t>
  </si>
  <si>
    <t>152326195712042573</t>
  </si>
  <si>
    <t>勾占福</t>
  </si>
  <si>
    <t>152326195101222575</t>
  </si>
  <si>
    <t>勾振田</t>
  </si>
  <si>
    <t>152326195512212574</t>
  </si>
  <si>
    <t>代振兴</t>
  </si>
  <si>
    <t>15232619520119257X</t>
  </si>
  <si>
    <t>辛树华</t>
  </si>
  <si>
    <t>152326195602122580</t>
  </si>
  <si>
    <t>王桂云</t>
  </si>
  <si>
    <t>152326195612082586</t>
  </si>
  <si>
    <t>江平</t>
  </si>
  <si>
    <t>152326195710222597</t>
  </si>
  <si>
    <t>肖术霞</t>
  </si>
  <si>
    <t>19600208</t>
  </si>
  <si>
    <t>152326196002082583</t>
  </si>
  <si>
    <t>安凤兰</t>
  </si>
  <si>
    <t>常所</t>
  </si>
  <si>
    <t>张福</t>
  </si>
  <si>
    <t>刘顺</t>
  </si>
  <si>
    <t>孙红英</t>
  </si>
  <si>
    <t>郑文花</t>
  </si>
  <si>
    <t>肖桂英</t>
  </si>
  <si>
    <t>白玉</t>
  </si>
  <si>
    <t>王彩环</t>
  </si>
  <si>
    <t>张凤珍</t>
  </si>
  <si>
    <t>勾占富</t>
  </si>
  <si>
    <t>刘树霞</t>
  </si>
  <si>
    <t>白海龙</t>
  </si>
  <si>
    <t>王瑞芝</t>
  </si>
  <si>
    <t>刘凤英</t>
  </si>
  <si>
    <t>刘素珍</t>
  </si>
  <si>
    <t>勾振奎</t>
  </si>
  <si>
    <t>刘桂荣</t>
  </si>
  <si>
    <t>王玉兰</t>
  </si>
  <si>
    <t>张秀荣</t>
  </si>
  <si>
    <t>代振忠</t>
  </si>
  <si>
    <t>霍桂荣</t>
  </si>
  <si>
    <t>陈凤琴</t>
  </si>
  <si>
    <t>张士英</t>
  </si>
  <si>
    <t>陈兵琴</t>
  </si>
  <si>
    <t>吴金花</t>
  </si>
  <si>
    <t>卢思明</t>
  </si>
  <si>
    <t>白国荣</t>
  </si>
  <si>
    <t>勾占义</t>
  </si>
  <si>
    <t>谭秀英</t>
  </si>
  <si>
    <t>李洪芹</t>
  </si>
  <si>
    <t>卢思荣</t>
  </si>
  <si>
    <t>郑彬</t>
  </si>
  <si>
    <t>包振山</t>
  </si>
  <si>
    <t>白海凤</t>
  </si>
  <si>
    <t>张艳芬</t>
  </si>
  <si>
    <t>刘玉芹</t>
  </si>
  <si>
    <t>15232619561117258X</t>
  </si>
  <si>
    <t>李玉德</t>
  </si>
  <si>
    <t>刘翠霞</t>
  </si>
  <si>
    <t>勾凤杰</t>
  </si>
  <si>
    <t>张凤和</t>
  </si>
  <si>
    <t>肖翠琴</t>
  </si>
  <si>
    <t>候布合</t>
  </si>
  <si>
    <t>李珍</t>
  </si>
  <si>
    <t>152326193502162578</t>
  </si>
  <si>
    <t>张敏文</t>
  </si>
  <si>
    <t>15232619471027259X</t>
  </si>
  <si>
    <t>谭桂福</t>
  </si>
  <si>
    <t>郑信</t>
  </si>
  <si>
    <t>刘汉章</t>
  </si>
  <si>
    <t>万有才</t>
  </si>
  <si>
    <t>张明霞</t>
  </si>
  <si>
    <t>奈曼旗1960年3月31日以前出生（含）60周岁老年人调查表</t>
  </si>
  <si>
    <t>乡镇名称：荣升村</t>
  </si>
  <si>
    <t>60周岁人数</t>
  </si>
  <si>
    <t>普通</t>
  </si>
  <si>
    <t>低保</t>
  </si>
  <si>
    <t>五保</t>
  </si>
  <si>
    <t>优抚</t>
  </si>
  <si>
    <t>残疾</t>
  </si>
  <si>
    <t>合计</t>
  </si>
  <si>
    <t xml:space="preserve">  主要领导签字：        分管领导签字：     填表人：赵淑华    2020年3 月 17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</si>
</sst>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仿宋_GB2312"/>
      <charset val="134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2"/>
      <name val="黑体"/>
      <charset val="134"/>
    </font>
    <font>
      <sz val="10"/>
      <color rgb="FF00000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3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36" fillId="12" borderId="10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6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7" fillId="0" borderId="0"/>
    <xf numFmtId="0" fontId="26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/>
    <xf numFmtId="0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15" fillId="0" borderId="2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0" fontId="0" fillId="2" borderId="2" xfId="0" applyFont="1" applyFill="1" applyBorder="1">
      <alignment vertical="center"/>
    </xf>
    <xf numFmtId="0" fontId="16" fillId="0" borderId="2" xfId="0" applyNumberFormat="1" applyFont="1" applyFill="1" applyBorder="1" applyAlignment="1"/>
    <xf numFmtId="0" fontId="17" fillId="0" borderId="2" xfId="0" applyFont="1" applyFill="1" applyBorder="1" applyAlignment="1">
      <alignment horizontal="center" vertical="center"/>
    </xf>
    <xf numFmtId="0" fontId="0" fillId="0" borderId="2" xfId="0" applyBorder="1" quotePrefix="1">
      <alignment vertical="center"/>
    </xf>
    <xf numFmtId="0" fontId="5" fillId="0" borderId="2" xfId="0" applyFont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9 12" xfId="39"/>
    <cellStyle name="强调文字颜色 3" xfId="40" builtinId="37"/>
    <cellStyle name="常规 54" xfId="41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常规 55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</cellStyles>
  <dxfs count="1">
    <dxf>
      <font>
        <color indexed="53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3"/>
  <sheetViews>
    <sheetView tabSelected="1" workbookViewId="0">
      <pane xSplit="8" ySplit="2" topLeftCell="I27" activePane="bottomRight" state="frozenSplit"/>
      <selection/>
      <selection pane="topRight"/>
      <selection pane="bottomLeft"/>
      <selection pane="bottomRight" activeCell="A3" sqref="A3:A69"/>
    </sheetView>
  </sheetViews>
  <sheetFormatPr defaultColWidth="9" defaultRowHeight="35" customHeight="1" outlineLevelCol="7"/>
  <cols>
    <col min="1" max="1" width="9" style="28"/>
    <col min="2" max="2" width="14" style="28" customWidth="1"/>
    <col min="3" max="3" width="14.5" style="28" customWidth="1"/>
    <col min="4" max="4" width="10.75" style="28" customWidth="1"/>
    <col min="5" max="5" width="13.5" style="28" customWidth="1"/>
    <col min="6" max="6" width="29" style="28" customWidth="1"/>
    <col min="7" max="7" width="23.3833333333333" style="28" customWidth="1"/>
    <col min="8" max="8" width="9" style="28"/>
    <col min="9" max="16384" width="9" style="29"/>
  </cols>
  <sheetData>
    <row r="1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customHeight="1" spans="1:8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13" t="s">
        <v>8</v>
      </c>
    </row>
    <row r="3" customHeight="1" spans="1:8">
      <c r="A3" s="13">
        <v>1</v>
      </c>
      <c r="B3" s="13" t="s">
        <v>9</v>
      </c>
      <c r="C3" s="31" t="s">
        <v>10</v>
      </c>
      <c r="D3" s="32" t="s">
        <v>11</v>
      </c>
      <c r="E3" s="32" t="str">
        <f>"1927-02-18"</f>
        <v>1927-02-18</v>
      </c>
      <c r="F3" s="32" t="str">
        <f>"152326192702182587"</f>
        <v>152326192702182587</v>
      </c>
      <c r="G3" s="32">
        <v>13847565616</v>
      </c>
      <c r="H3" s="13"/>
    </row>
    <row r="4" customHeight="1" spans="1:8">
      <c r="A4" s="13">
        <v>2</v>
      </c>
      <c r="B4" s="13" t="s">
        <v>9</v>
      </c>
      <c r="C4" s="14" t="s">
        <v>12</v>
      </c>
      <c r="D4" s="15" t="s">
        <v>13</v>
      </c>
      <c r="E4" s="15" t="str">
        <f>"1933-11-21"</f>
        <v>1933-11-21</v>
      </c>
      <c r="F4" s="15" t="str">
        <f>"152326193311212579"</f>
        <v>152326193311212579</v>
      </c>
      <c r="G4" s="15">
        <v>13947571721</v>
      </c>
      <c r="H4" s="13"/>
    </row>
    <row r="5" customHeight="1" spans="1:8">
      <c r="A5" s="13">
        <v>3</v>
      </c>
      <c r="B5" s="13" t="s">
        <v>9</v>
      </c>
      <c r="C5" s="14" t="s">
        <v>14</v>
      </c>
      <c r="D5" s="15" t="s">
        <v>11</v>
      </c>
      <c r="E5" s="15" t="str">
        <f>"1937-01-18"</f>
        <v>1937-01-18</v>
      </c>
      <c r="F5" s="15" t="s">
        <v>15</v>
      </c>
      <c r="G5" s="15">
        <v>13474750741</v>
      </c>
      <c r="H5" s="13"/>
    </row>
    <row r="6" customHeight="1" spans="1:8">
      <c r="A6" s="13">
        <v>4</v>
      </c>
      <c r="B6" s="13" t="s">
        <v>9</v>
      </c>
      <c r="C6" s="14" t="s">
        <v>16</v>
      </c>
      <c r="D6" s="15" t="s">
        <v>11</v>
      </c>
      <c r="E6" s="15" t="str">
        <f>"1941-08-08"</f>
        <v>1941-08-08</v>
      </c>
      <c r="F6" s="15" t="str">
        <f>"152326194108082582"</f>
        <v>152326194108082582</v>
      </c>
      <c r="G6" s="15">
        <v>18347398108</v>
      </c>
      <c r="H6" s="13"/>
    </row>
    <row r="7" customHeight="1" spans="1:8">
      <c r="A7" s="13">
        <v>5</v>
      </c>
      <c r="B7" s="13" t="s">
        <v>9</v>
      </c>
      <c r="C7" s="14" t="s">
        <v>17</v>
      </c>
      <c r="D7" s="15" t="s">
        <v>11</v>
      </c>
      <c r="E7" s="15" t="str">
        <f>"1942-08-13"</f>
        <v>1942-08-13</v>
      </c>
      <c r="F7" s="15" t="str">
        <f>"152326194208132583"</f>
        <v>152326194208132583</v>
      </c>
      <c r="G7" s="15"/>
      <c r="H7" s="13"/>
    </row>
    <row r="8" customHeight="1" spans="1:8">
      <c r="A8" s="13">
        <v>6</v>
      </c>
      <c r="B8" s="13" t="s">
        <v>9</v>
      </c>
      <c r="C8" s="14" t="s">
        <v>18</v>
      </c>
      <c r="D8" s="15" t="s">
        <v>11</v>
      </c>
      <c r="E8" s="15" t="str">
        <f>"1943-03-28"</f>
        <v>1943-03-28</v>
      </c>
      <c r="F8" s="15" t="s">
        <v>19</v>
      </c>
      <c r="G8" s="15">
        <v>13947571721</v>
      </c>
      <c r="H8" s="13"/>
    </row>
    <row r="9" customHeight="1" spans="1:8">
      <c r="A9" s="13">
        <v>7</v>
      </c>
      <c r="B9" s="13" t="s">
        <v>9</v>
      </c>
      <c r="C9" s="14" t="s">
        <v>20</v>
      </c>
      <c r="D9" s="15" t="s">
        <v>11</v>
      </c>
      <c r="E9" s="15" t="str">
        <f>"1943-11-10"</f>
        <v>1943-11-10</v>
      </c>
      <c r="F9" s="15" t="str">
        <f>"152326194311102585"</f>
        <v>152326194311102585</v>
      </c>
      <c r="G9" s="15">
        <v>15047528078</v>
      </c>
      <c r="H9" s="13"/>
    </row>
    <row r="10" customHeight="1" spans="1:8">
      <c r="A10" s="13">
        <v>8</v>
      </c>
      <c r="B10" s="13" t="s">
        <v>9</v>
      </c>
      <c r="C10" s="14" t="s">
        <v>21</v>
      </c>
      <c r="D10" s="15" t="s">
        <v>11</v>
      </c>
      <c r="E10" s="15" t="str">
        <f>"1944-01-07"</f>
        <v>1944-01-07</v>
      </c>
      <c r="F10" s="15" t="str">
        <f>"152326194401072586"</f>
        <v>152326194401072586</v>
      </c>
      <c r="G10" s="15">
        <v>13847453848</v>
      </c>
      <c r="H10" s="13"/>
    </row>
    <row r="11" customHeight="1" spans="1:8">
      <c r="A11" s="13">
        <v>9</v>
      </c>
      <c r="B11" s="13" t="s">
        <v>9</v>
      </c>
      <c r="C11" s="14" t="s">
        <v>22</v>
      </c>
      <c r="D11" s="15" t="s">
        <v>13</v>
      </c>
      <c r="E11" s="15" t="str">
        <f>"1944-02-24"</f>
        <v>1944-02-24</v>
      </c>
      <c r="F11" s="15" t="str">
        <f>"152326194402247616"</f>
        <v>152326194402247616</v>
      </c>
      <c r="G11" s="15"/>
      <c r="H11" s="13"/>
    </row>
    <row r="12" customHeight="1" spans="1:8">
      <c r="A12" s="13">
        <v>10</v>
      </c>
      <c r="B12" s="13" t="s">
        <v>9</v>
      </c>
      <c r="C12" s="14" t="s">
        <v>23</v>
      </c>
      <c r="D12" s="15" t="s">
        <v>11</v>
      </c>
      <c r="E12" s="15" t="str">
        <f>"1944-03-01"</f>
        <v>1944-03-01</v>
      </c>
      <c r="F12" s="15" t="str">
        <f>"152326194403012587"</f>
        <v>152326194403012587</v>
      </c>
      <c r="G12" s="15">
        <v>18247595313</v>
      </c>
      <c r="H12" s="13"/>
    </row>
    <row r="13" customHeight="1" spans="1:8">
      <c r="A13" s="13">
        <v>11</v>
      </c>
      <c r="B13" s="13" t="s">
        <v>9</v>
      </c>
      <c r="C13" s="14" t="s">
        <v>24</v>
      </c>
      <c r="D13" s="15" t="s">
        <v>13</v>
      </c>
      <c r="E13" s="15" t="str">
        <f>"1944-05-15"</f>
        <v>1944-05-15</v>
      </c>
      <c r="F13" s="15" t="str">
        <f>"152326194405152575"</f>
        <v>152326194405152575</v>
      </c>
      <c r="G13" s="15">
        <v>13087172474</v>
      </c>
      <c r="H13" s="13"/>
    </row>
    <row r="14" customHeight="1" spans="1:8">
      <c r="A14" s="13">
        <v>12</v>
      </c>
      <c r="B14" s="13" t="s">
        <v>9</v>
      </c>
      <c r="C14" s="14" t="s">
        <v>25</v>
      </c>
      <c r="D14" s="15" t="s">
        <v>11</v>
      </c>
      <c r="E14" s="15" t="str">
        <f>"1944-12-13"</f>
        <v>1944-12-13</v>
      </c>
      <c r="F14" s="15" t="str">
        <f>"152326194412132580"</f>
        <v>152326194412132580</v>
      </c>
      <c r="G14" s="15">
        <v>13087172474</v>
      </c>
      <c r="H14" s="13"/>
    </row>
    <row r="15" customHeight="1" spans="1:8">
      <c r="A15" s="13">
        <v>13</v>
      </c>
      <c r="B15" s="13" t="s">
        <v>9</v>
      </c>
      <c r="C15" s="14" t="s">
        <v>26</v>
      </c>
      <c r="D15" s="15" t="s">
        <v>11</v>
      </c>
      <c r="E15" s="15" t="str">
        <f>"1945-04-14"</f>
        <v>1945-04-14</v>
      </c>
      <c r="F15" s="15" t="str">
        <f>"152326194504142583"</f>
        <v>152326194504142583</v>
      </c>
      <c r="G15" s="25">
        <v>13754057207</v>
      </c>
      <c r="H15" s="13"/>
    </row>
    <row r="16" customHeight="1" spans="1:8">
      <c r="A16" s="13">
        <v>14</v>
      </c>
      <c r="B16" s="13" t="s">
        <v>9</v>
      </c>
      <c r="C16" s="14" t="s">
        <v>27</v>
      </c>
      <c r="D16" s="15" t="s">
        <v>13</v>
      </c>
      <c r="E16" s="15" t="str">
        <f>"1947-05-08"</f>
        <v>1947-05-08</v>
      </c>
      <c r="F16" s="15" t="str">
        <f>"152326194705082572"</f>
        <v>152326194705082572</v>
      </c>
      <c r="G16" s="15">
        <v>13948758706</v>
      </c>
      <c r="H16" s="13"/>
    </row>
    <row r="17" customHeight="1" spans="1:8">
      <c r="A17" s="13">
        <v>15</v>
      </c>
      <c r="B17" s="13" t="s">
        <v>9</v>
      </c>
      <c r="C17" s="14" t="s">
        <v>28</v>
      </c>
      <c r="D17" s="15" t="s">
        <v>11</v>
      </c>
      <c r="E17" s="15" t="str">
        <f>"1948-01-02"</f>
        <v>1948-01-02</v>
      </c>
      <c r="F17" s="15" t="str">
        <f>"152326194801027629"</f>
        <v>152326194801027629</v>
      </c>
      <c r="G17" s="15"/>
      <c r="H17" s="13"/>
    </row>
    <row r="18" customHeight="1" spans="1:8">
      <c r="A18" s="13">
        <v>16</v>
      </c>
      <c r="B18" s="13" t="s">
        <v>9</v>
      </c>
      <c r="C18" s="14" t="s">
        <v>29</v>
      </c>
      <c r="D18" s="15" t="s">
        <v>11</v>
      </c>
      <c r="E18" s="15" t="str">
        <f>"1948-12-10"</f>
        <v>1948-12-10</v>
      </c>
      <c r="F18" s="15" t="str">
        <f>"152326194812102583"</f>
        <v>152326194812102583</v>
      </c>
      <c r="G18" s="15">
        <v>15750493277</v>
      </c>
      <c r="H18" s="13"/>
    </row>
    <row r="19" customHeight="1" spans="1:8">
      <c r="A19" s="13">
        <v>17</v>
      </c>
      <c r="B19" s="13" t="s">
        <v>9</v>
      </c>
      <c r="C19" s="14" t="s">
        <v>30</v>
      </c>
      <c r="D19" s="15" t="s">
        <v>11</v>
      </c>
      <c r="E19" s="15" t="str">
        <f>"1949-07-23"</f>
        <v>1949-07-23</v>
      </c>
      <c r="F19" s="15" t="str">
        <f>"152326194907232583"</f>
        <v>152326194907232583</v>
      </c>
      <c r="G19" s="15">
        <v>13948758706</v>
      </c>
      <c r="H19" s="13"/>
    </row>
    <row r="20" customHeight="1" spans="1:8">
      <c r="A20" s="13">
        <v>18</v>
      </c>
      <c r="B20" s="13" t="s">
        <v>9</v>
      </c>
      <c r="C20" s="14" t="s">
        <v>31</v>
      </c>
      <c r="D20" s="15" t="s">
        <v>13</v>
      </c>
      <c r="E20" s="15" t="str">
        <f>"1949-08-12"</f>
        <v>1949-08-12</v>
      </c>
      <c r="F20" s="15" t="str">
        <f>"152326194908122570"</f>
        <v>152326194908122570</v>
      </c>
      <c r="G20" s="36" t="s">
        <v>32</v>
      </c>
      <c r="H20" s="13"/>
    </row>
    <row r="21" customHeight="1" spans="1:8">
      <c r="A21" s="13">
        <v>19</v>
      </c>
      <c r="B21" s="13" t="s">
        <v>9</v>
      </c>
      <c r="C21" s="14" t="s">
        <v>33</v>
      </c>
      <c r="D21" s="15" t="s">
        <v>13</v>
      </c>
      <c r="E21" s="15" t="str">
        <f>"1949-08-28"</f>
        <v>1949-08-28</v>
      </c>
      <c r="F21" s="15" t="str">
        <f>"152326194908282574"</f>
        <v>152326194908282574</v>
      </c>
      <c r="G21" s="15">
        <v>15904850740</v>
      </c>
      <c r="H21" s="13"/>
    </row>
    <row r="22" customHeight="1" spans="1:8">
      <c r="A22" s="13">
        <v>20</v>
      </c>
      <c r="B22" s="13" t="s">
        <v>9</v>
      </c>
      <c r="C22" s="14" t="s">
        <v>34</v>
      </c>
      <c r="D22" s="15" t="s">
        <v>11</v>
      </c>
      <c r="E22" s="15" t="str">
        <f>"1949-10-14"</f>
        <v>1949-10-14</v>
      </c>
      <c r="F22" s="15" t="str">
        <f>"152326194910142589"</f>
        <v>152326194910142589</v>
      </c>
      <c r="G22" s="15">
        <v>13500635120</v>
      </c>
      <c r="H22" s="13"/>
    </row>
    <row r="23" customHeight="1" spans="1:8">
      <c r="A23" s="13">
        <v>21</v>
      </c>
      <c r="B23" s="13" t="s">
        <v>9</v>
      </c>
      <c r="C23" s="14" t="s">
        <v>35</v>
      </c>
      <c r="D23" s="15" t="s">
        <v>13</v>
      </c>
      <c r="E23" s="15" t="str">
        <f>"1950-02-01"</f>
        <v>1950-02-01</v>
      </c>
      <c r="F23" s="15" t="str">
        <f>"152326195002012572"</f>
        <v>152326195002012572</v>
      </c>
      <c r="G23" s="15">
        <v>13948549264</v>
      </c>
      <c r="H23" s="13"/>
    </row>
    <row r="24" customHeight="1" spans="1:8">
      <c r="A24" s="13">
        <v>22</v>
      </c>
      <c r="B24" s="13" t="s">
        <v>9</v>
      </c>
      <c r="C24" s="14" t="s">
        <v>36</v>
      </c>
      <c r="D24" s="15" t="s">
        <v>13</v>
      </c>
      <c r="E24" s="15" t="str">
        <f>"1950-07-05"</f>
        <v>1950-07-05</v>
      </c>
      <c r="F24" s="15" t="str">
        <f>"152326195007052573"</f>
        <v>152326195007052573</v>
      </c>
      <c r="G24" s="15">
        <v>18747383266</v>
      </c>
      <c r="H24" s="13"/>
    </row>
    <row r="25" customHeight="1" spans="1:8">
      <c r="A25" s="13">
        <v>23</v>
      </c>
      <c r="B25" s="13" t="s">
        <v>9</v>
      </c>
      <c r="C25" s="14" t="s">
        <v>37</v>
      </c>
      <c r="D25" s="15" t="s">
        <v>13</v>
      </c>
      <c r="E25" s="15" t="str">
        <f>"1950-07-20"</f>
        <v>1950-07-20</v>
      </c>
      <c r="F25" s="15" t="str">
        <f>"152326195007202578"</f>
        <v>152326195007202578</v>
      </c>
      <c r="G25" s="15"/>
      <c r="H25" s="13"/>
    </row>
    <row r="26" customHeight="1" spans="1:8">
      <c r="A26" s="13">
        <v>24</v>
      </c>
      <c r="B26" s="13" t="s">
        <v>9</v>
      </c>
      <c r="C26" s="14" t="s">
        <v>38</v>
      </c>
      <c r="D26" s="15" t="s">
        <v>13</v>
      </c>
      <c r="E26" s="15" t="str">
        <f>"1950-11-17"</f>
        <v>1950-11-17</v>
      </c>
      <c r="F26" s="15" t="str">
        <f>"152326195011172578"</f>
        <v>152326195011172578</v>
      </c>
      <c r="G26" s="15">
        <v>18204995368</v>
      </c>
      <c r="H26" s="13"/>
    </row>
    <row r="27" customHeight="1" spans="1:8">
      <c r="A27" s="13">
        <v>25</v>
      </c>
      <c r="B27" s="13" t="s">
        <v>9</v>
      </c>
      <c r="C27" s="14" t="s">
        <v>39</v>
      </c>
      <c r="D27" s="15" t="s">
        <v>13</v>
      </c>
      <c r="E27" s="15" t="str">
        <f>"1951-06-06"</f>
        <v>1951-06-06</v>
      </c>
      <c r="F27" s="15" t="str">
        <f>"152326195106062574"</f>
        <v>152326195106062574</v>
      </c>
      <c r="G27" s="15">
        <v>15949445647</v>
      </c>
      <c r="H27" s="13"/>
    </row>
    <row r="28" customHeight="1" spans="1:8">
      <c r="A28" s="13">
        <v>26</v>
      </c>
      <c r="B28" s="13" t="s">
        <v>9</v>
      </c>
      <c r="C28" s="14" t="s">
        <v>40</v>
      </c>
      <c r="D28" s="15" t="s">
        <v>11</v>
      </c>
      <c r="E28" s="15" t="str">
        <f>"1951-06-15"</f>
        <v>1951-06-15</v>
      </c>
      <c r="F28" s="15" t="str">
        <f>"152326195106152609"</f>
        <v>152326195106152609</v>
      </c>
      <c r="G28" s="15"/>
      <c r="H28" s="13"/>
    </row>
    <row r="29" customHeight="1" spans="1:8">
      <c r="A29" s="13">
        <v>27</v>
      </c>
      <c r="B29" s="13" t="s">
        <v>9</v>
      </c>
      <c r="C29" s="14" t="s">
        <v>41</v>
      </c>
      <c r="D29" s="15" t="s">
        <v>11</v>
      </c>
      <c r="E29" s="15" t="str">
        <f>"1951-10-09"</f>
        <v>1951-10-09</v>
      </c>
      <c r="F29" s="15" t="str">
        <f>"152326195110092581"</f>
        <v>152326195110092581</v>
      </c>
      <c r="G29" s="15"/>
      <c r="H29" s="13"/>
    </row>
    <row r="30" customHeight="1" spans="1:8">
      <c r="A30" s="13">
        <v>28</v>
      </c>
      <c r="B30" s="13" t="s">
        <v>9</v>
      </c>
      <c r="C30" s="14" t="s">
        <v>42</v>
      </c>
      <c r="D30" s="15" t="s">
        <v>13</v>
      </c>
      <c r="E30" s="15" t="str">
        <f>"1951-12-23"</f>
        <v>1951-12-23</v>
      </c>
      <c r="F30" s="15" t="str">
        <f>"152326195112232576"</f>
        <v>152326195112232576</v>
      </c>
      <c r="G30" s="15">
        <v>13948556560</v>
      </c>
      <c r="H30" s="13"/>
    </row>
    <row r="31" customHeight="1" spans="1:8">
      <c r="A31" s="13">
        <v>29</v>
      </c>
      <c r="B31" s="13" t="s">
        <v>9</v>
      </c>
      <c r="C31" s="14" t="s">
        <v>43</v>
      </c>
      <c r="D31" s="15" t="s">
        <v>11</v>
      </c>
      <c r="E31" s="15" t="str">
        <f>"1952-04-02"</f>
        <v>1952-04-02</v>
      </c>
      <c r="F31" s="15" t="str">
        <f>"152326195204022584"</f>
        <v>152326195204022584</v>
      </c>
      <c r="G31" s="15">
        <v>15949445647</v>
      </c>
      <c r="H31" s="13"/>
    </row>
    <row r="32" customHeight="1" spans="1:8">
      <c r="A32" s="13">
        <v>30</v>
      </c>
      <c r="B32" s="13" t="s">
        <v>9</v>
      </c>
      <c r="C32" s="14" t="s">
        <v>44</v>
      </c>
      <c r="D32" s="15" t="s">
        <v>11</v>
      </c>
      <c r="E32" s="15" t="str">
        <f>"1952-12-16"</f>
        <v>1952-12-16</v>
      </c>
      <c r="F32" s="15" t="str">
        <f>"152326195212162587"</f>
        <v>152326195212162587</v>
      </c>
      <c r="G32" s="15">
        <v>13948549264</v>
      </c>
      <c r="H32" s="13"/>
    </row>
    <row r="33" customHeight="1" spans="1:8">
      <c r="A33" s="13">
        <v>31</v>
      </c>
      <c r="B33" s="13" t="s">
        <v>9</v>
      </c>
      <c r="C33" s="33" t="s">
        <v>45</v>
      </c>
      <c r="D33" s="15" t="s">
        <v>11</v>
      </c>
      <c r="E33" s="15" t="str">
        <f>"1953-03-23"</f>
        <v>1953-03-23</v>
      </c>
      <c r="F33" s="15" t="str">
        <f>"152326195303232587"</f>
        <v>152326195303232587</v>
      </c>
      <c r="G33" s="15">
        <v>15848543162</v>
      </c>
      <c r="H33" s="13"/>
    </row>
    <row r="34" customHeight="1" spans="1:8">
      <c r="A34" s="13">
        <v>32</v>
      </c>
      <c r="B34" s="13" t="s">
        <v>9</v>
      </c>
      <c r="C34" s="14" t="s">
        <v>46</v>
      </c>
      <c r="D34" s="15" t="s">
        <v>11</v>
      </c>
      <c r="E34" s="15" t="str">
        <f>"1953-05-08"</f>
        <v>1953-05-08</v>
      </c>
      <c r="F34" s="15" t="str">
        <f>"152326195305082586"</f>
        <v>152326195305082586</v>
      </c>
      <c r="G34" s="36" t="s">
        <v>32</v>
      </c>
      <c r="H34" s="13"/>
    </row>
    <row r="35" customHeight="1" spans="1:8">
      <c r="A35" s="13">
        <v>33</v>
      </c>
      <c r="B35" s="13" t="s">
        <v>9</v>
      </c>
      <c r="C35" s="14" t="s">
        <v>47</v>
      </c>
      <c r="D35" s="15" t="s">
        <v>11</v>
      </c>
      <c r="E35" s="15" t="str">
        <f>"1953-10-10"</f>
        <v>1953-10-10</v>
      </c>
      <c r="F35" s="15" t="str">
        <f>"152326195310102588"</f>
        <v>152326195310102588</v>
      </c>
      <c r="G35" s="15">
        <v>18747383266</v>
      </c>
      <c r="H35" s="13"/>
    </row>
    <row r="36" customHeight="1" spans="1:8">
      <c r="A36" s="13">
        <v>34</v>
      </c>
      <c r="B36" s="13" t="s">
        <v>9</v>
      </c>
      <c r="C36" s="14" t="s">
        <v>48</v>
      </c>
      <c r="D36" s="15" t="s">
        <v>13</v>
      </c>
      <c r="E36" s="15" t="str">
        <f>"1953-11-07"</f>
        <v>1953-11-07</v>
      </c>
      <c r="F36" s="15" t="str">
        <f>"152326195311072579"</f>
        <v>152326195311072579</v>
      </c>
      <c r="G36" s="15">
        <v>15848770897</v>
      </c>
      <c r="H36" s="13"/>
    </row>
    <row r="37" customHeight="1" spans="1:8">
      <c r="A37" s="13">
        <v>35</v>
      </c>
      <c r="B37" s="13" t="s">
        <v>9</v>
      </c>
      <c r="C37" s="14" t="s">
        <v>49</v>
      </c>
      <c r="D37" s="15" t="s">
        <v>11</v>
      </c>
      <c r="E37" s="15" t="str">
        <f>"1954-02-15"</f>
        <v>1954-02-15</v>
      </c>
      <c r="F37" s="15" t="str">
        <f>"152326195402152582"</f>
        <v>152326195402152582</v>
      </c>
      <c r="G37" s="25">
        <v>15947446604</v>
      </c>
      <c r="H37" s="13"/>
    </row>
    <row r="38" customHeight="1" spans="1:8">
      <c r="A38" s="13">
        <v>36</v>
      </c>
      <c r="B38" s="13" t="s">
        <v>9</v>
      </c>
      <c r="C38" s="14" t="s">
        <v>50</v>
      </c>
      <c r="D38" s="15" t="s">
        <v>13</v>
      </c>
      <c r="E38" s="15" t="str">
        <f>"1954-08-15"</f>
        <v>1954-08-15</v>
      </c>
      <c r="F38" s="15" t="str">
        <f>"152326195408152575"</f>
        <v>152326195408152575</v>
      </c>
      <c r="G38" s="15">
        <v>13500635120</v>
      </c>
      <c r="H38" s="13"/>
    </row>
    <row r="39" customHeight="1" spans="1:8">
      <c r="A39" s="13">
        <v>37</v>
      </c>
      <c r="B39" s="13" t="s">
        <v>9</v>
      </c>
      <c r="C39" s="14" t="s">
        <v>51</v>
      </c>
      <c r="D39" s="15" t="s">
        <v>13</v>
      </c>
      <c r="E39" s="15" t="str">
        <f>"1955-03-06"</f>
        <v>1955-03-06</v>
      </c>
      <c r="F39" s="15" t="str">
        <f>"152326195503062594"</f>
        <v>152326195503062594</v>
      </c>
      <c r="G39" s="15">
        <v>13948137957</v>
      </c>
      <c r="H39" s="13"/>
    </row>
    <row r="40" customHeight="1" spans="1:8">
      <c r="A40" s="13">
        <v>38</v>
      </c>
      <c r="B40" s="13" t="s">
        <v>9</v>
      </c>
      <c r="C40" s="14" t="s">
        <v>52</v>
      </c>
      <c r="D40" s="15" t="s">
        <v>13</v>
      </c>
      <c r="E40" s="15" t="str">
        <f>"1955-04-07"</f>
        <v>1955-04-07</v>
      </c>
      <c r="F40" s="15" t="str">
        <f>"152326195504072575"</f>
        <v>152326195504072575</v>
      </c>
      <c r="G40" s="15">
        <v>15947436676</v>
      </c>
      <c r="H40" s="13"/>
    </row>
    <row r="41" customHeight="1" spans="1:8">
      <c r="A41" s="13">
        <v>39</v>
      </c>
      <c r="B41" s="13" t="s">
        <v>9</v>
      </c>
      <c r="C41" s="14" t="s">
        <v>53</v>
      </c>
      <c r="D41" s="15" t="s">
        <v>13</v>
      </c>
      <c r="E41" s="15" t="str">
        <f>"1955-07-17"</f>
        <v>1955-07-17</v>
      </c>
      <c r="F41" s="15" t="str">
        <f>"152326195507172571"</f>
        <v>152326195507172571</v>
      </c>
      <c r="G41" s="15">
        <v>13634757508</v>
      </c>
      <c r="H41" s="13"/>
    </row>
    <row r="42" customHeight="1" spans="1:8">
      <c r="A42" s="13">
        <v>40</v>
      </c>
      <c r="B42" s="13" t="s">
        <v>9</v>
      </c>
      <c r="C42" s="14" t="s">
        <v>54</v>
      </c>
      <c r="D42" s="15" t="s">
        <v>11</v>
      </c>
      <c r="E42" s="15" t="str">
        <f>"1955-07-25"</f>
        <v>1955-07-25</v>
      </c>
      <c r="F42" s="15" t="s">
        <v>55</v>
      </c>
      <c r="G42" s="15">
        <v>15947436676</v>
      </c>
      <c r="H42" s="13"/>
    </row>
    <row r="43" customHeight="1" spans="1:8">
      <c r="A43" s="13">
        <v>41</v>
      </c>
      <c r="B43" s="13" t="s">
        <v>9</v>
      </c>
      <c r="C43" s="14" t="s">
        <v>56</v>
      </c>
      <c r="D43" s="15" t="s">
        <v>11</v>
      </c>
      <c r="E43" s="15" t="str">
        <f>"1955-09-06"</f>
        <v>1955-09-06</v>
      </c>
      <c r="F43" s="15" t="str">
        <f>"152326195509062587"</f>
        <v>152326195509062587</v>
      </c>
      <c r="G43" s="15">
        <v>13948137957</v>
      </c>
      <c r="H43" s="13"/>
    </row>
    <row r="44" customHeight="1" spans="1:8">
      <c r="A44" s="13">
        <v>42</v>
      </c>
      <c r="B44" s="13" t="s">
        <v>9</v>
      </c>
      <c r="C44" s="14" t="s">
        <v>57</v>
      </c>
      <c r="D44" s="15" t="s">
        <v>11</v>
      </c>
      <c r="E44" s="15" t="str">
        <f>"1955-10-01"</f>
        <v>1955-10-01</v>
      </c>
      <c r="F44" s="15" t="str">
        <f>"152326195510012587"</f>
        <v>152326195510012587</v>
      </c>
      <c r="G44" s="15"/>
      <c r="H44" s="13"/>
    </row>
    <row r="45" customHeight="1" spans="1:8">
      <c r="A45" s="13">
        <v>43</v>
      </c>
      <c r="B45" s="13" t="s">
        <v>9</v>
      </c>
      <c r="C45" s="14" t="s">
        <v>58</v>
      </c>
      <c r="D45" s="15" t="s">
        <v>11</v>
      </c>
      <c r="E45" s="15" t="str">
        <f>"1956-12-17"</f>
        <v>1956-12-17</v>
      </c>
      <c r="F45" s="15" t="str">
        <f>"152326195612172581"</f>
        <v>152326195612172581</v>
      </c>
      <c r="G45" s="15">
        <v>13847565616</v>
      </c>
      <c r="H45" s="13"/>
    </row>
    <row r="46" customHeight="1" spans="1:8">
      <c r="A46" s="13">
        <v>44</v>
      </c>
      <c r="B46" s="13" t="s">
        <v>9</v>
      </c>
      <c r="C46" s="14" t="s">
        <v>59</v>
      </c>
      <c r="D46" s="15" t="s">
        <v>11</v>
      </c>
      <c r="E46" s="15" t="str">
        <f>"1957-08-30"</f>
        <v>1957-08-30</v>
      </c>
      <c r="F46" s="15" t="s">
        <v>60</v>
      </c>
      <c r="G46" s="15">
        <v>13634757508</v>
      </c>
      <c r="H46" s="13"/>
    </row>
    <row r="47" customHeight="1" spans="1:8">
      <c r="A47" s="13">
        <v>45</v>
      </c>
      <c r="B47" s="13" t="s">
        <v>9</v>
      </c>
      <c r="C47" s="14" t="s">
        <v>61</v>
      </c>
      <c r="D47" s="15" t="s">
        <v>13</v>
      </c>
      <c r="E47" s="15" t="str">
        <f>"1957-11-08"</f>
        <v>1957-11-08</v>
      </c>
      <c r="F47" s="15" t="str">
        <f>"152326195711082573"</f>
        <v>152326195711082573</v>
      </c>
      <c r="G47" s="15">
        <v>13920936250</v>
      </c>
      <c r="H47" s="13"/>
    </row>
    <row r="48" customHeight="1" spans="1:8">
      <c r="A48" s="13">
        <v>46</v>
      </c>
      <c r="B48" s="13" t="s">
        <v>9</v>
      </c>
      <c r="C48" s="14" t="s">
        <v>62</v>
      </c>
      <c r="D48" s="15" t="s">
        <v>11</v>
      </c>
      <c r="E48" s="15" t="str">
        <f>"1957-12-12"</f>
        <v>1957-12-12</v>
      </c>
      <c r="F48" s="15" t="str">
        <f>"152326195712122581"</f>
        <v>152326195712122581</v>
      </c>
      <c r="G48" s="15">
        <v>15848770897</v>
      </c>
      <c r="H48" s="13"/>
    </row>
    <row r="49" customHeight="1" spans="1:8">
      <c r="A49" s="13">
        <v>47</v>
      </c>
      <c r="B49" s="13" t="s">
        <v>9</v>
      </c>
      <c r="C49" s="14" t="s">
        <v>63</v>
      </c>
      <c r="D49" s="15" t="s">
        <v>11</v>
      </c>
      <c r="E49" s="15" t="str">
        <f>"1958-01-02"</f>
        <v>1958-01-02</v>
      </c>
      <c r="F49" s="15" t="str">
        <f>"152326195801022582"</f>
        <v>152326195801022582</v>
      </c>
      <c r="G49" s="25">
        <v>13404858723</v>
      </c>
      <c r="H49" s="13"/>
    </row>
    <row r="50" customHeight="1" spans="1:8">
      <c r="A50" s="13">
        <v>48</v>
      </c>
      <c r="B50" s="13" t="s">
        <v>9</v>
      </c>
      <c r="C50" s="14" t="s">
        <v>64</v>
      </c>
      <c r="D50" s="15" t="s">
        <v>13</v>
      </c>
      <c r="E50" s="15" t="str">
        <f>"1958-01-09"</f>
        <v>1958-01-09</v>
      </c>
      <c r="F50" s="15" t="str">
        <f>"152326195801092572"</f>
        <v>152326195801092572</v>
      </c>
      <c r="G50" s="15">
        <v>13514750644</v>
      </c>
      <c r="H50" s="13"/>
    </row>
    <row r="51" customHeight="1" spans="1:8">
      <c r="A51" s="13">
        <v>49</v>
      </c>
      <c r="B51" s="13" t="s">
        <v>9</v>
      </c>
      <c r="C51" s="14" t="s">
        <v>65</v>
      </c>
      <c r="D51" s="15" t="s">
        <v>13</v>
      </c>
      <c r="E51" s="15" t="str">
        <f>"1958-06-27"</f>
        <v>1958-06-27</v>
      </c>
      <c r="F51" s="15" t="str">
        <f>"152326195806272572"</f>
        <v>152326195806272572</v>
      </c>
      <c r="G51" s="15">
        <v>15149941471</v>
      </c>
      <c r="H51" s="13"/>
    </row>
    <row r="52" customHeight="1" spans="1:8">
      <c r="A52" s="13">
        <v>50</v>
      </c>
      <c r="B52" s="13" t="s">
        <v>9</v>
      </c>
      <c r="C52" s="14" t="s">
        <v>66</v>
      </c>
      <c r="D52" s="15" t="s">
        <v>13</v>
      </c>
      <c r="E52" s="15" t="str">
        <f>"1958-10-12"</f>
        <v>1958-10-12</v>
      </c>
      <c r="F52" s="15" t="str">
        <f>"152326195810122577"</f>
        <v>152326195810122577</v>
      </c>
      <c r="G52" s="15">
        <v>13722155457</v>
      </c>
      <c r="H52" s="13"/>
    </row>
    <row r="53" customHeight="1" spans="1:8">
      <c r="A53" s="13">
        <v>51</v>
      </c>
      <c r="B53" s="13" t="s">
        <v>9</v>
      </c>
      <c r="C53" s="14" t="s">
        <v>67</v>
      </c>
      <c r="D53" s="15" t="s">
        <v>13</v>
      </c>
      <c r="E53" s="15" t="str">
        <f>"1959-04-12"</f>
        <v>1959-04-12</v>
      </c>
      <c r="F53" s="15" t="str">
        <f>"152326195904122578"</f>
        <v>152326195904122578</v>
      </c>
      <c r="G53" s="15">
        <v>13847565616</v>
      </c>
      <c r="H53" s="13"/>
    </row>
    <row r="54" customHeight="1" spans="1:8">
      <c r="A54" s="13">
        <v>52</v>
      </c>
      <c r="B54" s="13" t="s">
        <v>9</v>
      </c>
      <c r="C54" s="14" t="s">
        <v>68</v>
      </c>
      <c r="D54" s="15" t="s">
        <v>11</v>
      </c>
      <c r="E54" s="15" t="str">
        <f>"1959-06-02"</f>
        <v>1959-06-02</v>
      </c>
      <c r="F54" s="15" t="str">
        <f>"152326195906022589"</f>
        <v>152326195906022589</v>
      </c>
      <c r="G54" s="15">
        <v>13514750644</v>
      </c>
      <c r="H54" s="13"/>
    </row>
    <row r="55" customHeight="1" spans="1:8">
      <c r="A55" s="13">
        <v>53</v>
      </c>
      <c r="B55" s="13" t="s">
        <v>9</v>
      </c>
      <c r="C55" s="14" t="s">
        <v>69</v>
      </c>
      <c r="D55" s="15" t="s">
        <v>11</v>
      </c>
      <c r="E55" s="15" t="str">
        <f>"1959-07-03"</f>
        <v>1959-07-03</v>
      </c>
      <c r="F55" s="15" t="str">
        <f>"152326195907032586"</f>
        <v>152326195907032586</v>
      </c>
      <c r="G55" s="15">
        <v>15149941471</v>
      </c>
      <c r="H55" s="13"/>
    </row>
    <row r="56" customHeight="1" spans="1:8">
      <c r="A56" s="13">
        <v>54</v>
      </c>
      <c r="B56" s="13" t="s">
        <v>9</v>
      </c>
      <c r="C56" s="14" t="s">
        <v>70</v>
      </c>
      <c r="D56" s="15" t="s">
        <v>11</v>
      </c>
      <c r="E56" s="15" t="str">
        <f>"1959-07-25"</f>
        <v>1959-07-25</v>
      </c>
      <c r="F56" s="15" t="str">
        <f>"152326195907252589"</f>
        <v>152326195907252589</v>
      </c>
      <c r="G56" s="15">
        <v>15904850740</v>
      </c>
      <c r="H56" s="13"/>
    </row>
    <row r="57" customHeight="1" spans="1:8">
      <c r="A57" s="13">
        <v>55</v>
      </c>
      <c r="B57" s="13" t="s">
        <v>9</v>
      </c>
      <c r="C57" s="14" t="s">
        <v>71</v>
      </c>
      <c r="D57" s="15" t="s">
        <v>13</v>
      </c>
      <c r="E57" s="15" t="str">
        <f>"1959-10-25"</f>
        <v>1959-10-25</v>
      </c>
      <c r="F57" s="15" t="str">
        <f>"152326195910252571"</f>
        <v>152326195910252571</v>
      </c>
      <c r="G57" s="15">
        <v>18747595683</v>
      </c>
      <c r="H57" s="13"/>
    </row>
    <row r="58" customHeight="1" spans="1:8">
      <c r="A58" s="13">
        <v>56</v>
      </c>
      <c r="B58" s="13" t="s">
        <v>9</v>
      </c>
      <c r="C58" s="14" t="s">
        <v>72</v>
      </c>
      <c r="D58" s="15" t="s">
        <v>13</v>
      </c>
      <c r="E58" s="15" t="str">
        <f>"1959-12-23"</f>
        <v>1959-12-23</v>
      </c>
      <c r="F58" s="15" t="str">
        <f>"152326195912232574"</f>
        <v>152326195912232574</v>
      </c>
      <c r="G58" s="15">
        <v>18247502552</v>
      </c>
      <c r="H58" s="13"/>
    </row>
    <row r="59" customHeight="1" spans="1:8">
      <c r="A59" s="13">
        <v>57</v>
      </c>
      <c r="B59" s="13" t="s">
        <v>9</v>
      </c>
      <c r="C59" s="25" t="s">
        <v>73</v>
      </c>
      <c r="D59" s="15" t="s">
        <v>13</v>
      </c>
      <c r="E59" s="26">
        <v>16722</v>
      </c>
      <c r="F59" s="37" t="s">
        <v>74</v>
      </c>
      <c r="G59" s="25">
        <v>13754057207</v>
      </c>
      <c r="H59" s="13"/>
    </row>
    <row r="60" customHeight="1" spans="1:8">
      <c r="A60" s="13">
        <v>58</v>
      </c>
      <c r="B60" s="13" t="s">
        <v>9</v>
      </c>
      <c r="C60" s="25" t="s">
        <v>75</v>
      </c>
      <c r="D60" s="15" t="s">
        <v>13</v>
      </c>
      <c r="E60" s="26">
        <v>20889</v>
      </c>
      <c r="F60" s="37" t="s">
        <v>76</v>
      </c>
      <c r="G60" s="25">
        <v>15947446604</v>
      </c>
      <c r="H60" s="13"/>
    </row>
    <row r="61" customHeight="1" spans="1:8">
      <c r="A61" s="13">
        <v>59</v>
      </c>
      <c r="B61" s="13" t="s">
        <v>9</v>
      </c>
      <c r="C61" s="25" t="s">
        <v>77</v>
      </c>
      <c r="D61" s="15" t="s">
        <v>13</v>
      </c>
      <c r="E61" s="26">
        <v>17461</v>
      </c>
      <c r="F61" s="37" t="s">
        <v>78</v>
      </c>
      <c r="G61" s="25">
        <v>15947536019</v>
      </c>
      <c r="H61" s="13"/>
    </row>
    <row r="62" customHeight="1" spans="1:8">
      <c r="A62" s="13">
        <v>60</v>
      </c>
      <c r="B62" s="13" t="s">
        <v>9</v>
      </c>
      <c r="C62" s="25" t="s">
        <v>79</v>
      </c>
      <c r="D62" s="15" t="s">
        <v>13</v>
      </c>
      <c r="E62" s="26">
        <v>21158</v>
      </c>
      <c r="F62" s="37" t="s">
        <v>80</v>
      </c>
      <c r="G62" s="25">
        <v>13404858723</v>
      </c>
      <c r="H62" s="13"/>
    </row>
    <row r="63" customHeight="1" spans="1:8">
      <c r="A63" s="13">
        <v>61</v>
      </c>
      <c r="B63" s="13" t="s">
        <v>9</v>
      </c>
      <c r="C63" s="25" t="s">
        <v>81</v>
      </c>
      <c r="D63" s="15" t="s">
        <v>13</v>
      </c>
      <c r="E63" s="26">
        <v>18650</v>
      </c>
      <c r="F63" s="37" t="s">
        <v>82</v>
      </c>
      <c r="G63" s="25">
        <v>15047489786</v>
      </c>
      <c r="H63" s="13"/>
    </row>
    <row r="64" customHeight="1" spans="1:8">
      <c r="A64" s="13">
        <v>62</v>
      </c>
      <c r="B64" s="13" t="s">
        <v>9</v>
      </c>
      <c r="C64" s="25" t="s">
        <v>83</v>
      </c>
      <c r="D64" s="15" t="s">
        <v>13</v>
      </c>
      <c r="E64" s="26">
        <v>20444</v>
      </c>
      <c r="F64" s="37" t="s">
        <v>84</v>
      </c>
      <c r="G64" s="25">
        <v>15947727502</v>
      </c>
      <c r="H64" s="13"/>
    </row>
    <row r="65" customHeight="1" spans="1:8">
      <c r="A65" s="13">
        <v>63</v>
      </c>
      <c r="B65" s="13" t="s">
        <v>9</v>
      </c>
      <c r="C65" s="25" t="s">
        <v>85</v>
      </c>
      <c r="D65" s="15" t="s">
        <v>13</v>
      </c>
      <c r="E65" s="26">
        <v>19012</v>
      </c>
      <c r="F65" s="25" t="s">
        <v>86</v>
      </c>
      <c r="G65" s="25">
        <v>13848711711</v>
      </c>
      <c r="H65" s="13"/>
    </row>
    <row r="66" customHeight="1" spans="1:8">
      <c r="A66" s="13">
        <v>64</v>
      </c>
      <c r="B66" s="13" t="s">
        <v>9</v>
      </c>
      <c r="C66" s="25" t="s">
        <v>87</v>
      </c>
      <c r="D66" s="15" t="s">
        <v>11</v>
      </c>
      <c r="E66" s="26">
        <v>20497</v>
      </c>
      <c r="F66" s="37" t="s">
        <v>88</v>
      </c>
      <c r="G66" s="25">
        <v>13848711711</v>
      </c>
      <c r="H66" s="13"/>
    </row>
    <row r="67" customHeight="1" spans="1:8">
      <c r="A67" s="13">
        <v>65</v>
      </c>
      <c r="B67" s="13" t="s">
        <v>9</v>
      </c>
      <c r="C67" s="25" t="s">
        <v>89</v>
      </c>
      <c r="D67" s="15" t="s">
        <v>11</v>
      </c>
      <c r="E67" s="26">
        <v>20797</v>
      </c>
      <c r="F67" s="37" t="s">
        <v>90</v>
      </c>
      <c r="G67" s="25"/>
      <c r="H67" s="13"/>
    </row>
    <row r="68" customHeight="1" spans="1:8">
      <c r="A68" s="13">
        <v>66</v>
      </c>
      <c r="B68" s="13" t="s">
        <v>9</v>
      </c>
      <c r="C68" s="25" t="s">
        <v>91</v>
      </c>
      <c r="D68" s="15" t="s">
        <v>13</v>
      </c>
      <c r="E68" s="26">
        <v>21115</v>
      </c>
      <c r="F68" s="37" t="s">
        <v>92</v>
      </c>
      <c r="G68" s="25">
        <v>15848653675</v>
      </c>
      <c r="H68" s="13"/>
    </row>
    <row r="69" customHeight="1" spans="1:8">
      <c r="A69" s="13">
        <v>67</v>
      </c>
      <c r="B69" s="13" t="s">
        <v>9</v>
      </c>
      <c r="C69" s="34" t="s">
        <v>93</v>
      </c>
      <c r="D69" s="34" t="s">
        <v>11</v>
      </c>
      <c r="E69" s="34" t="s">
        <v>94</v>
      </c>
      <c r="F69" s="34" t="s">
        <v>95</v>
      </c>
      <c r="G69" s="35">
        <v>15947785603</v>
      </c>
      <c r="H69" s="13"/>
    </row>
    <row r="70" customHeight="1" spans="7:7">
      <c r="G70"/>
    </row>
    <row r="71" customHeight="1" spans="7:7">
      <c r="G71"/>
    </row>
    <row r="72" customHeight="1" spans="7:7">
      <c r="G72"/>
    </row>
    <row r="73" customHeight="1" spans="7:7">
      <c r="G73"/>
    </row>
    <row r="74" customHeight="1" spans="7:7">
      <c r="G74"/>
    </row>
    <row r="75" customHeight="1" spans="7:7">
      <c r="G75"/>
    </row>
    <row r="76" customHeight="1" spans="7:7">
      <c r="G76"/>
    </row>
    <row r="77" customHeight="1" spans="7:7">
      <c r="G77"/>
    </row>
    <row r="78" customHeight="1" spans="7:7">
      <c r="G78"/>
    </row>
    <row r="79" customHeight="1" spans="7:7">
      <c r="G79"/>
    </row>
    <row r="80" customHeight="1" spans="7:7">
      <c r="G80"/>
    </row>
    <row r="81" customHeight="1" spans="7:7">
      <c r="G81"/>
    </row>
    <row r="82" customHeight="1" spans="7:7">
      <c r="G82"/>
    </row>
    <row r="83" customHeight="1" spans="7:7">
      <c r="G83"/>
    </row>
    <row r="84" customHeight="1" spans="7:7">
      <c r="G84"/>
    </row>
    <row r="85" customHeight="1" spans="7:7">
      <c r="G85"/>
    </row>
    <row r="86" customHeight="1" spans="7:7">
      <c r="G86"/>
    </row>
    <row r="87" customHeight="1" spans="7:7">
      <c r="G87"/>
    </row>
    <row r="88" customHeight="1" spans="7:7">
      <c r="G88"/>
    </row>
    <row r="89" customHeight="1" spans="7:7">
      <c r="G89"/>
    </row>
    <row r="90" customHeight="1" spans="7:7">
      <c r="G90"/>
    </row>
    <row r="91" customHeight="1" spans="7:7">
      <c r="G91"/>
    </row>
    <row r="92" customHeight="1" spans="7:7">
      <c r="G92"/>
    </row>
    <row r="93" customHeight="1" spans="7:7">
      <c r="G93"/>
    </row>
    <row r="94" customHeight="1" spans="7:7">
      <c r="G94"/>
    </row>
    <row r="95" customHeight="1" spans="7:7">
      <c r="G95"/>
    </row>
    <row r="96" customHeight="1" spans="7:7">
      <c r="G96"/>
    </row>
    <row r="97" customHeight="1" spans="7:7">
      <c r="G97"/>
    </row>
    <row r="98" customHeight="1" spans="7:7">
      <c r="G98"/>
    </row>
    <row r="99" customHeight="1" spans="7:7">
      <c r="G99"/>
    </row>
    <row r="100" customHeight="1" spans="7:7">
      <c r="G100"/>
    </row>
    <row r="101" customHeight="1" spans="7:7">
      <c r="G101"/>
    </row>
    <row r="102" customHeight="1" spans="7:7">
      <c r="G102"/>
    </row>
    <row r="103" customHeight="1" spans="7:7">
      <c r="G103"/>
    </row>
    <row r="104" customHeight="1" spans="7:7">
      <c r="G104"/>
    </row>
    <row r="105" customHeight="1" spans="7:7">
      <c r="G105"/>
    </row>
    <row r="106" customHeight="1" spans="7:7">
      <c r="G106"/>
    </row>
    <row r="107" customHeight="1" spans="7:7">
      <c r="G107"/>
    </row>
    <row r="108" customHeight="1" spans="7:7">
      <c r="G108"/>
    </row>
    <row r="109" customHeight="1" spans="7:7">
      <c r="G109"/>
    </row>
    <row r="110" customHeight="1" spans="7:7">
      <c r="G110"/>
    </row>
    <row r="111" customHeight="1" spans="7:7">
      <c r="G111"/>
    </row>
    <row r="112" customHeight="1" spans="7:7">
      <c r="G112"/>
    </row>
    <row r="113" customHeight="1" spans="7:7">
      <c r="G1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38" workbookViewId="0">
      <selection activeCell="A3" sqref="A3:A46"/>
    </sheetView>
  </sheetViews>
  <sheetFormatPr defaultColWidth="9" defaultRowHeight="35" customHeight="1" outlineLevelCol="7"/>
  <cols>
    <col min="1" max="1" width="9" style="23"/>
    <col min="2" max="2" width="15.5" style="23" customWidth="1"/>
    <col min="3" max="3" width="15.75" style="23" customWidth="1"/>
    <col min="4" max="4" width="9" style="23"/>
    <col min="5" max="5" width="14.6333333333333" style="23" customWidth="1"/>
    <col min="6" max="6" width="24.3833333333333" style="23" customWidth="1"/>
    <col min="7" max="7" width="16.75" style="23" customWidth="1"/>
    <col min="8" max="8" width="17.75" style="23" customWidth="1"/>
    <col min="9" max="16384" width="9" style="23"/>
  </cols>
  <sheetData>
    <row r="1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24" t="s">
        <v>8</v>
      </c>
    </row>
    <row r="3" customHeight="1" spans="1:8">
      <c r="A3" s="13">
        <v>1</v>
      </c>
      <c r="B3" s="13" t="s">
        <v>9</v>
      </c>
      <c r="C3" s="14" t="s">
        <v>96</v>
      </c>
      <c r="D3" s="15" t="s">
        <v>11</v>
      </c>
      <c r="E3" s="15" t="str">
        <f>"1933-03-02"</f>
        <v>1933-03-02</v>
      </c>
      <c r="F3" s="15" t="str">
        <f>"152326193303022580"</f>
        <v>152326193303022580</v>
      </c>
      <c r="G3" s="15">
        <v>13488551163</v>
      </c>
      <c r="H3" s="13"/>
    </row>
    <row r="4" customHeight="1" spans="1:8">
      <c r="A4" s="13">
        <v>2</v>
      </c>
      <c r="B4" s="13" t="s">
        <v>9</v>
      </c>
      <c r="C4" s="14" t="s">
        <v>97</v>
      </c>
      <c r="D4" s="15" t="s">
        <v>13</v>
      </c>
      <c r="E4" s="15" t="str">
        <f>"1934-02-10"</f>
        <v>1934-02-10</v>
      </c>
      <c r="F4" s="15" t="str">
        <f>"152326193402102578"</f>
        <v>152326193402102578</v>
      </c>
      <c r="G4" s="15">
        <v>13947534936</v>
      </c>
      <c r="H4" s="13"/>
    </row>
    <row r="5" customHeight="1" spans="1:8">
      <c r="A5" s="13">
        <v>3</v>
      </c>
      <c r="B5" s="13" t="s">
        <v>9</v>
      </c>
      <c r="C5" s="14" t="s">
        <v>98</v>
      </c>
      <c r="D5" s="15" t="s">
        <v>13</v>
      </c>
      <c r="E5" s="15" t="str">
        <f>"1936-02-10"</f>
        <v>1936-02-10</v>
      </c>
      <c r="F5" s="15" t="str">
        <f>"152326193602102572"</f>
        <v>152326193602102572</v>
      </c>
      <c r="G5" s="15">
        <v>13488589230</v>
      </c>
      <c r="H5" s="13"/>
    </row>
    <row r="6" customHeight="1" spans="1:8">
      <c r="A6" s="13">
        <v>4</v>
      </c>
      <c r="B6" s="13" t="s">
        <v>9</v>
      </c>
      <c r="C6" s="14" t="s">
        <v>99</v>
      </c>
      <c r="D6" s="15" t="s">
        <v>13</v>
      </c>
      <c r="E6" s="15" t="str">
        <f>"1936-06-20"</f>
        <v>1936-06-20</v>
      </c>
      <c r="F6" s="15" t="str">
        <f>"152326193606202570"</f>
        <v>152326193606202570</v>
      </c>
      <c r="G6" s="15">
        <v>13488551464</v>
      </c>
      <c r="H6" s="13"/>
    </row>
    <row r="7" customHeight="1" spans="1:8">
      <c r="A7" s="13">
        <v>5</v>
      </c>
      <c r="B7" s="13" t="s">
        <v>9</v>
      </c>
      <c r="C7" s="14" t="s">
        <v>100</v>
      </c>
      <c r="D7" s="15" t="s">
        <v>11</v>
      </c>
      <c r="E7" s="15" t="str">
        <f>"1937-02-02"</f>
        <v>1937-02-02</v>
      </c>
      <c r="F7" s="15" t="str">
        <f>"152326193702022588"</f>
        <v>152326193702022588</v>
      </c>
      <c r="G7" s="15">
        <v>15148742127</v>
      </c>
      <c r="H7" s="13"/>
    </row>
    <row r="8" customHeight="1" spans="1:8">
      <c r="A8" s="13">
        <v>6</v>
      </c>
      <c r="B8" s="13" t="s">
        <v>9</v>
      </c>
      <c r="C8" s="14" t="s">
        <v>101</v>
      </c>
      <c r="D8" s="15" t="s">
        <v>11</v>
      </c>
      <c r="E8" s="15" t="str">
        <f>"1937-02-09"</f>
        <v>1937-02-09</v>
      </c>
      <c r="F8" s="15" t="str">
        <f>"152326193702092586"</f>
        <v>152326193702092586</v>
      </c>
      <c r="G8" s="15">
        <v>13484756934</v>
      </c>
      <c r="H8" s="13"/>
    </row>
    <row r="9" customHeight="1" spans="1:8">
      <c r="A9" s="13">
        <v>7</v>
      </c>
      <c r="B9" s="13" t="s">
        <v>9</v>
      </c>
      <c r="C9" s="14" t="s">
        <v>102</v>
      </c>
      <c r="D9" s="15" t="s">
        <v>11</v>
      </c>
      <c r="E9" s="15" t="str">
        <f>"1938-02-06"</f>
        <v>1938-02-06</v>
      </c>
      <c r="F9" s="15" t="str">
        <f>"152326193802062587"</f>
        <v>152326193802062587</v>
      </c>
      <c r="G9" s="15">
        <v>13947534936</v>
      </c>
      <c r="H9" s="13"/>
    </row>
    <row r="10" customHeight="1" spans="1:8">
      <c r="A10" s="13">
        <v>8</v>
      </c>
      <c r="B10" s="13" t="s">
        <v>9</v>
      </c>
      <c r="C10" s="14" t="s">
        <v>103</v>
      </c>
      <c r="D10" s="15" t="s">
        <v>11</v>
      </c>
      <c r="E10" s="15" t="str">
        <f>"1943-10-04"</f>
        <v>1943-10-04</v>
      </c>
      <c r="F10" s="15" t="str">
        <f>"152326194310042584"</f>
        <v>152326194310042584</v>
      </c>
      <c r="G10" s="15">
        <v>13789719490</v>
      </c>
      <c r="H10" s="13"/>
    </row>
    <row r="11" customHeight="1" spans="1:8">
      <c r="A11" s="13">
        <v>9</v>
      </c>
      <c r="B11" s="13" t="s">
        <v>9</v>
      </c>
      <c r="C11" s="14" t="s">
        <v>104</v>
      </c>
      <c r="D11" s="15" t="s">
        <v>11</v>
      </c>
      <c r="E11" s="15" t="str">
        <f>"1944-12-07"</f>
        <v>1944-12-07</v>
      </c>
      <c r="F11" s="15" t="str">
        <f>"152326194412072581"</f>
        <v>152326194412072581</v>
      </c>
      <c r="G11" s="15">
        <v>13947575660</v>
      </c>
      <c r="H11" s="13"/>
    </row>
    <row r="12" customHeight="1" spans="1:8">
      <c r="A12" s="13">
        <v>10</v>
      </c>
      <c r="B12" s="13" t="s">
        <v>9</v>
      </c>
      <c r="C12" s="14" t="s">
        <v>105</v>
      </c>
      <c r="D12" s="15" t="s">
        <v>11</v>
      </c>
      <c r="E12" s="15" t="str">
        <f>"1945-01-25"</f>
        <v>1945-01-25</v>
      </c>
      <c r="F12" s="15" t="str">
        <f>"152326194501252584"</f>
        <v>152326194501252584</v>
      </c>
      <c r="G12" s="15"/>
      <c r="H12" s="13"/>
    </row>
    <row r="13" customHeight="1" spans="1:8">
      <c r="A13" s="13">
        <v>11</v>
      </c>
      <c r="B13" s="13" t="s">
        <v>9</v>
      </c>
      <c r="C13" s="14" t="s">
        <v>106</v>
      </c>
      <c r="D13" s="15" t="s">
        <v>13</v>
      </c>
      <c r="E13" s="15" t="str">
        <f>"1945-12-22"</f>
        <v>1945-12-22</v>
      </c>
      <c r="F13" s="15" t="str">
        <f>"152326194512222575"</f>
        <v>152326194512222575</v>
      </c>
      <c r="G13" s="15"/>
      <c r="H13" s="13"/>
    </row>
    <row r="14" customHeight="1" spans="1:8">
      <c r="A14" s="13">
        <v>12</v>
      </c>
      <c r="B14" s="13" t="s">
        <v>9</v>
      </c>
      <c r="C14" s="14" t="s">
        <v>107</v>
      </c>
      <c r="D14" s="15" t="s">
        <v>11</v>
      </c>
      <c r="E14" s="15" t="str">
        <f>"1946-11-14"</f>
        <v>1946-11-14</v>
      </c>
      <c r="F14" s="15" t="str">
        <f>"152326194611142589"</f>
        <v>152326194611142589</v>
      </c>
      <c r="G14" s="15">
        <v>15924479830</v>
      </c>
      <c r="H14" s="13"/>
    </row>
    <row r="15" customHeight="1" spans="1:8">
      <c r="A15" s="13">
        <v>13</v>
      </c>
      <c r="B15" s="13" t="s">
        <v>9</v>
      </c>
      <c r="C15" s="14" t="s">
        <v>108</v>
      </c>
      <c r="D15" s="15" t="s">
        <v>13</v>
      </c>
      <c r="E15" s="15" t="str">
        <f>"1946-11-21"</f>
        <v>1946-11-21</v>
      </c>
      <c r="F15" s="15" t="str">
        <f>"152326194611212575"</f>
        <v>152326194611212575</v>
      </c>
      <c r="G15" s="15">
        <v>18247595313</v>
      </c>
      <c r="H15" s="13"/>
    </row>
    <row r="16" customHeight="1" spans="1:8">
      <c r="A16" s="13">
        <v>14</v>
      </c>
      <c r="B16" s="13" t="s">
        <v>9</v>
      </c>
      <c r="C16" s="14" t="s">
        <v>109</v>
      </c>
      <c r="D16" s="15" t="s">
        <v>11</v>
      </c>
      <c r="E16" s="15" t="str">
        <f>"1947-02-26"</f>
        <v>1947-02-26</v>
      </c>
      <c r="F16" s="15" t="str">
        <f>"152326194702262586"</f>
        <v>152326194702262586</v>
      </c>
      <c r="G16" s="15">
        <v>13739995705</v>
      </c>
      <c r="H16" s="13"/>
    </row>
    <row r="17" customHeight="1" spans="1:8">
      <c r="A17" s="13">
        <v>15</v>
      </c>
      <c r="B17" s="13" t="s">
        <v>9</v>
      </c>
      <c r="C17" s="14" t="s">
        <v>110</v>
      </c>
      <c r="D17" s="15" t="s">
        <v>11</v>
      </c>
      <c r="E17" s="15" t="str">
        <f>"1947-08-03"</f>
        <v>1947-08-03</v>
      </c>
      <c r="F17" s="15" t="str">
        <f>"152326194708032589"</f>
        <v>152326194708032589</v>
      </c>
      <c r="G17" s="15">
        <v>15204865246</v>
      </c>
      <c r="H17" s="13"/>
    </row>
    <row r="18" customHeight="1" spans="1:8">
      <c r="A18" s="13">
        <v>16</v>
      </c>
      <c r="B18" s="13" t="s">
        <v>9</v>
      </c>
      <c r="C18" s="14" t="s">
        <v>111</v>
      </c>
      <c r="D18" s="15" t="s">
        <v>11</v>
      </c>
      <c r="E18" s="15" t="str">
        <f>"1947-08-27"</f>
        <v>1947-08-27</v>
      </c>
      <c r="F18" s="15" t="str">
        <f>"152326194708272582"</f>
        <v>152326194708272582</v>
      </c>
      <c r="G18" s="15">
        <v>13789758409</v>
      </c>
      <c r="H18" s="13"/>
    </row>
    <row r="19" customHeight="1" spans="1:8">
      <c r="A19" s="13">
        <v>17</v>
      </c>
      <c r="B19" s="13" t="s">
        <v>9</v>
      </c>
      <c r="C19" s="14" t="s">
        <v>112</v>
      </c>
      <c r="D19" s="15" t="s">
        <v>13</v>
      </c>
      <c r="E19" s="15" t="str">
        <f>"1947-12-24"</f>
        <v>1947-12-24</v>
      </c>
      <c r="F19" s="15" t="str">
        <f>"152326194712242570"</f>
        <v>152326194712242570</v>
      </c>
      <c r="G19" s="15">
        <v>13847582129</v>
      </c>
      <c r="H19" s="13"/>
    </row>
    <row r="20" customHeight="1" spans="1:8">
      <c r="A20" s="13">
        <v>18</v>
      </c>
      <c r="B20" s="13" t="s">
        <v>9</v>
      </c>
      <c r="C20" s="14" t="s">
        <v>113</v>
      </c>
      <c r="D20" s="15" t="s">
        <v>11</v>
      </c>
      <c r="E20" s="15" t="str">
        <f>"1947-12-28"</f>
        <v>1947-12-28</v>
      </c>
      <c r="F20" s="15" t="str">
        <f>"152326194712282580"</f>
        <v>152326194712282580</v>
      </c>
      <c r="G20" s="15">
        <v>13948150187</v>
      </c>
      <c r="H20" s="13"/>
    </row>
    <row r="21" customHeight="1" spans="1:8">
      <c r="A21" s="13">
        <v>19</v>
      </c>
      <c r="B21" s="13" t="s">
        <v>9</v>
      </c>
      <c r="C21" s="14" t="s">
        <v>114</v>
      </c>
      <c r="D21" s="15" t="s">
        <v>11</v>
      </c>
      <c r="E21" s="15" t="str">
        <f>"1949-02-15"</f>
        <v>1949-02-15</v>
      </c>
      <c r="F21" s="15" t="str">
        <f>"152326194902152584"</f>
        <v>152326194902152584</v>
      </c>
      <c r="G21" s="15"/>
      <c r="H21" s="13"/>
    </row>
    <row r="22" customHeight="1" spans="1:8">
      <c r="A22" s="13">
        <v>20</v>
      </c>
      <c r="B22" s="13" t="s">
        <v>9</v>
      </c>
      <c r="C22" s="14" t="s">
        <v>115</v>
      </c>
      <c r="D22" s="15" t="s">
        <v>11</v>
      </c>
      <c r="E22" s="15" t="str">
        <f>"1949-05-11"</f>
        <v>1949-05-11</v>
      </c>
      <c r="F22" s="15" t="str">
        <f>"152326194905112588"</f>
        <v>152326194905112588</v>
      </c>
      <c r="G22" s="15">
        <v>13847582129</v>
      </c>
      <c r="H22" s="13"/>
    </row>
    <row r="23" customHeight="1" spans="1:8">
      <c r="A23" s="13">
        <v>21</v>
      </c>
      <c r="B23" s="13" t="s">
        <v>9</v>
      </c>
      <c r="C23" s="14" t="s">
        <v>116</v>
      </c>
      <c r="D23" s="15" t="s">
        <v>13</v>
      </c>
      <c r="E23" s="15" t="str">
        <f>"1950-03-22"</f>
        <v>1950-03-22</v>
      </c>
      <c r="F23" s="15" t="str">
        <f>"152326195003222571"</f>
        <v>152326195003222571</v>
      </c>
      <c r="G23" s="15">
        <v>15947459163</v>
      </c>
      <c r="H23" s="13"/>
    </row>
    <row r="24" customHeight="1" spans="1:8">
      <c r="A24" s="13">
        <v>22</v>
      </c>
      <c r="B24" s="13" t="s">
        <v>9</v>
      </c>
      <c r="C24" s="14" t="s">
        <v>117</v>
      </c>
      <c r="D24" s="15" t="s">
        <v>11</v>
      </c>
      <c r="E24" s="15" t="str">
        <f>"1950-07-03"</f>
        <v>1950-07-03</v>
      </c>
      <c r="F24" s="15" t="str">
        <f>"152326195007032580"</f>
        <v>152326195007032580</v>
      </c>
      <c r="G24" s="15">
        <v>15947459163</v>
      </c>
      <c r="H24" s="13"/>
    </row>
    <row r="25" customHeight="1" spans="1:8">
      <c r="A25" s="13">
        <v>23</v>
      </c>
      <c r="B25" s="13" t="s">
        <v>9</v>
      </c>
      <c r="C25" s="14" t="s">
        <v>118</v>
      </c>
      <c r="D25" s="15" t="s">
        <v>11</v>
      </c>
      <c r="E25" s="15" t="str">
        <f>"1950-07-16"</f>
        <v>1950-07-16</v>
      </c>
      <c r="F25" s="15" t="str">
        <f>"152326195007162588"</f>
        <v>152326195007162588</v>
      </c>
      <c r="G25" s="15">
        <v>13404853688</v>
      </c>
      <c r="H25" s="13"/>
    </row>
    <row r="26" customHeight="1" spans="1:8">
      <c r="A26" s="13">
        <v>24</v>
      </c>
      <c r="B26" s="13" t="s">
        <v>9</v>
      </c>
      <c r="C26" s="14" t="s">
        <v>119</v>
      </c>
      <c r="D26" s="15" t="s">
        <v>13</v>
      </c>
      <c r="E26" s="15" t="str">
        <f>"1951-02-13"</f>
        <v>1951-02-13</v>
      </c>
      <c r="F26" s="15" t="str">
        <f>"152326195102132571"</f>
        <v>152326195102132571</v>
      </c>
      <c r="G26" s="15">
        <v>13948150187</v>
      </c>
      <c r="H26" s="13"/>
    </row>
    <row r="27" customHeight="1" spans="1:8">
      <c r="A27" s="13">
        <v>25</v>
      </c>
      <c r="B27" s="13" t="s">
        <v>9</v>
      </c>
      <c r="C27" s="14" t="s">
        <v>120</v>
      </c>
      <c r="D27" s="15" t="s">
        <v>11</v>
      </c>
      <c r="E27" s="15" t="str">
        <f>"1951-10-18"</f>
        <v>1951-10-18</v>
      </c>
      <c r="F27" s="15" t="str">
        <f>"152326195110182587"</f>
        <v>152326195110182587</v>
      </c>
      <c r="G27" s="15">
        <v>13488551163</v>
      </c>
      <c r="H27" s="13"/>
    </row>
    <row r="28" customHeight="1" spans="1:8">
      <c r="A28" s="13">
        <v>26</v>
      </c>
      <c r="B28" s="13" t="s">
        <v>9</v>
      </c>
      <c r="C28" s="14" t="s">
        <v>121</v>
      </c>
      <c r="D28" s="15" t="s">
        <v>11</v>
      </c>
      <c r="E28" s="15" t="str">
        <f>"1951-12-28"</f>
        <v>1951-12-28</v>
      </c>
      <c r="F28" s="15" t="str">
        <f>"152326195112282581"</f>
        <v>152326195112282581</v>
      </c>
      <c r="G28" s="15">
        <v>15048546108</v>
      </c>
      <c r="H28" s="13"/>
    </row>
    <row r="29" customHeight="1" spans="1:8">
      <c r="A29" s="13">
        <v>27</v>
      </c>
      <c r="B29" s="13" t="s">
        <v>9</v>
      </c>
      <c r="C29" s="14" t="s">
        <v>122</v>
      </c>
      <c r="D29" s="15" t="s">
        <v>13</v>
      </c>
      <c r="E29" s="15" t="str">
        <f>"1953-01-03"</f>
        <v>1953-01-03</v>
      </c>
      <c r="F29" s="15" t="str">
        <f>"152326195301032573"</f>
        <v>152326195301032573</v>
      </c>
      <c r="G29" s="15">
        <v>13488551163</v>
      </c>
      <c r="H29" s="13"/>
    </row>
    <row r="30" customHeight="1" spans="1:8">
      <c r="A30" s="13">
        <v>28</v>
      </c>
      <c r="B30" s="13" t="s">
        <v>9</v>
      </c>
      <c r="C30" s="14" t="s">
        <v>123</v>
      </c>
      <c r="D30" s="15" t="s">
        <v>11</v>
      </c>
      <c r="E30" s="15" t="str">
        <f>"1953-08-28"</f>
        <v>1953-08-28</v>
      </c>
      <c r="F30" s="15" t="str">
        <f>"152326195308282583"</f>
        <v>152326195308282583</v>
      </c>
      <c r="G30" s="15">
        <v>18247595313</v>
      </c>
      <c r="H30" s="13"/>
    </row>
    <row r="31" customHeight="1" spans="1:8">
      <c r="A31" s="13">
        <v>29</v>
      </c>
      <c r="B31" s="13" t="s">
        <v>9</v>
      </c>
      <c r="C31" s="14" t="s">
        <v>124</v>
      </c>
      <c r="D31" s="15" t="s">
        <v>13</v>
      </c>
      <c r="E31" s="15" t="str">
        <f>"1953-09-25"</f>
        <v>1953-09-25</v>
      </c>
      <c r="F31" s="15" t="str">
        <f>"152326195309252570"</f>
        <v>152326195309252570</v>
      </c>
      <c r="G31" s="15">
        <v>15849504457</v>
      </c>
      <c r="H31" s="13"/>
    </row>
    <row r="32" customHeight="1" spans="1:8">
      <c r="A32" s="13">
        <v>30</v>
      </c>
      <c r="B32" s="13" t="s">
        <v>9</v>
      </c>
      <c r="C32" s="14" t="s">
        <v>125</v>
      </c>
      <c r="D32" s="15" t="s">
        <v>11</v>
      </c>
      <c r="E32" s="15" t="str">
        <f>"1954-04-07"</f>
        <v>1954-04-07</v>
      </c>
      <c r="F32" s="15" t="str">
        <f>"152326195404072586"</f>
        <v>152326195404072586</v>
      </c>
      <c r="G32" s="15">
        <v>13500631917</v>
      </c>
      <c r="H32" s="13"/>
    </row>
    <row r="33" customHeight="1" spans="1:8">
      <c r="A33" s="13">
        <v>31</v>
      </c>
      <c r="B33" s="13" t="s">
        <v>9</v>
      </c>
      <c r="C33" s="14" t="s">
        <v>126</v>
      </c>
      <c r="D33" s="15" t="s">
        <v>11</v>
      </c>
      <c r="E33" s="15" t="str">
        <f>"1954-08-24"</f>
        <v>1954-08-24</v>
      </c>
      <c r="F33" s="15" t="str">
        <f>"152326195408242589"</f>
        <v>152326195408242589</v>
      </c>
      <c r="G33" s="15">
        <v>15847513686</v>
      </c>
      <c r="H33" s="13"/>
    </row>
    <row r="34" customHeight="1" spans="1:8">
      <c r="A34" s="13">
        <v>32</v>
      </c>
      <c r="B34" s="13" t="s">
        <v>9</v>
      </c>
      <c r="C34" s="14" t="s">
        <v>127</v>
      </c>
      <c r="D34" s="15" t="s">
        <v>11</v>
      </c>
      <c r="E34" s="15" t="str">
        <f>"1955-02-12"</f>
        <v>1955-02-12</v>
      </c>
      <c r="F34" s="15" t="str">
        <f>"152326195502122604"</f>
        <v>152326195502122604</v>
      </c>
      <c r="G34" s="15">
        <v>13087164002</v>
      </c>
      <c r="H34" s="13"/>
    </row>
    <row r="35" customHeight="1" spans="1:8">
      <c r="A35" s="13">
        <v>33</v>
      </c>
      <c r="B35" s="13" t="s">
        <v>9</v>
      </c>
      <c r="C35" s="14" t="s">
        <v>128</v>
      </c>
      <c r="D35" s="15" t="s">
        <v>13</v>
      </c>
      <c r="E35" s="15" t="str">
        <f>"1955-03-30"</f>
        <v>1955-03-30</v>
      </c>
      <c r="F35" s="15" t="str">
        <f>"152326195503302578"</f>
        <v>152326195503302578</v>
      </c>
      <c r="G35" s="15"/>
      <c r="H35" s="13"/>
    </row>
    <row r="36" customHeight="1" spans="1:8">
      <c r="A36" s="13">
        <v>34</v>
      </c>
      <c r="B36" s="13" t="s">
        <v>9</v>
      </c>
      <c r="C36" s="14" t="s">
        <v>129</v>
      </c>
      <c r="D36" s="15" t="s">
        <v>13</v>
      </c>
      <c r="E36" s="15" t="str">
        <f>"1955-11-14"</f>
        <v>1955-11-14</v>
      </c>
      <c r="F36" s="15" t="str">
        <f>"152326195511142578"</f>
        <v>152326195511142578</v>
      </c>
      <c r="G36" s="15">
        <v>15847513686</v>
      </c>
      <c r="H36" s="13"/>
    </row>
    <row r="37" customHeight="1" spans="1:8">
      <c r="A37" s="13">
        <v>35</v>
      </c>
      <c r="B37" s="13" t="s">
        <v>9</v>
      </c>
      <c r="C37" s="14" t="s">
        <v>130</v>
      </c>
      <c r="D37" s="15" t="s">
        <v>13</v>
      </c>
      <c r="E37" s="15" t="str">
        <f>"1956-01-27"</f>
        <v>1956-01-27</v>
      </c>
      <c r="F37" s="15" t="str">
        <f>"152326195601272579"</f>
        <v>152326195601272579</v>
      </c>
      <c r="G37" s="15">
        <v>15374937482</v>
      </c>
      <c r="H37" s="13"/>
    </row>
    <row r="38" customHeight="1" spans="1:8">
      <c r="A38" s="13">
        <v>36</v>
      </c>
      <c r="B38" s="13" t="s">
        <v>9</v>
      </c>
      <c r="C38" s="14" t="s">
        <v>131</v>
      </c>
      <c r="D38" s="15" t="s">
        <v>11</v>
      </c>
      <c r="E38" s="15" t="str">
        <f>"1956-05-15"</f>
        <v>1956-05-15</v>
      </c>
      <c r="F38" s="15" t="str">
        <f>"152326195605152582"</f>
        <v>152326195605152582</v>
      </c>
      <c r="G38" s="15">
        <v>15248363715</v>
      </c>
      <c r="H38" s="13"/>
    </row>
    <row r="39" customHeight="1" spans="1:8">
      <c r="A39" s="13">
        <v>37</v>
      </c>
      <c r="B39" s="13" t="s">
        <v>9</v>
      </c>
      <c r="C39" s="14" t="s">
        <v>132</v>
      </c>
      <c r="D39" s="15" t="s">
        <v>11</v>
      </c>
      <c r="E39" s="15" t="str">
        <f>"1956-11-17"</f>
        <v>1956-11-17</v>
      </c>
      <c r="F39" s="15" t="s">
        <v>133</v>
      </c>
      <c r="G39" s="15"/>
      <c r="H39" s="13"/>
    </row>
    <row r="40" customHeight="1" spans="1:8">
      <c r="A40" s="13">
        <v>38</v>
      </c>
      <c r="B40" s="13" t="s">
        <v>9</v>
      </c>
      <c r="C40" s="14" t="s">
        <v>134</v>
      </c>
      <c r="D40" s="15" t="s">
        <v>13</v>
      </c>
      <c r="E40" s="15" t="str">
        <f>"1957-05-04"</f>
        <v>1957-05-04</v>
      </c>
      <c r="F40" s="15" t="str">
        <f>"152326195705042575"</f>
        <v>152326195705042575</v>
      </c>
      <c r="G40" s="15">
        <v>13848557990</v>
      </c>
      <c r="H40" s="13"/>
    </row>
    <row r="41" customHeight="1" spans="1:8">
      <c r="A41" s="13">
        <v>39</v>
      </c>
      <c r="B41" s="13" t="s">
        <v>9</v>
      </c>
      <c r="C41" s="14" t="s">
        <v>135</v>
      </c>
      <c r="D41" s="15" t="s">
        <v>11</v>
      </c>
      <c r="E41" s="15" t="str">
        <f>"1957-08-08"</f>
        <v>1957-08-08</v>
      </c>
      <c r="F41" s="15" t="str">
        <f>"152326195708082580"</f>
        <v>152326195708082580</v>
      </c>
      <c r="G41" s="15">
        <v>15849504457</v>
      </c>
      <c r="H41" s="13"/>
    </row>
    <row r="42" customHeight="1" spans="1:8">
      <c r="A42" s="13">
        <v>40</v>
      </c>
      <c r="B42" s="13" t="s">
        <v>9</v>
      </c>
      <c r="C42" s="14" t="s">
        <v>136</v>
      </c>
      <c r="D42" s="15" t="s">
        <v>13</v>
      </c>
      <c r="E42" s="15" t="str">
        <f>"1957-10-08"</f>
        <v>1957-10-08</v>
      </c>
      <c r="F42" s="15" t="str">
        <f>"152326195710082571"</f>
        <v>152326195710082571</v>
      </c>
      <c r="G42" s="15">
        <v>13087164002</v>
      </c>
      <c r="H42" s="13"/>
    </row>
    <row r="43" customHeight="1" spans="1:8">
      <c r="A43" s="13">
        <v>41</v>
      </c>
      <c r="B43" s="13" t="s">
        <v>9</v>
      </c>
      <c r="C43" s="14" t="s">
        <v>137</v>
      </c>
      <c r="D43" s="15" t="s">
        <v>13</v>
      </c>
      <c r="E43" s="15" t="str">
        <f>"1959-08-29"</f>
        <v>1959-08-29</v>
      </c>
      <c r="F43" s="15" t="str">
        <f>"152326195908292574"</f>
        <v>152326195908292574</v>
      </c>
      <c r="G43" s="15">
        <v>13484756934</v>
      </c>
      <c r="H43" s="13"/>
    </row>
    <row r="44" customHeight="1" spans="1:8">
      <c r="A44" s="13">
        <v>42</v>
      </c>
      <c r="B44" s="13" t="s">
        <v>9</v>
      </c>
      <c r="C44" s="14" t="s">
        <v>138</v>
      </c>
      <c r="D44" s="15" t="s">
        <v>11</v>
      </c>
      <c r="E44" s="15" t="str">
        <f>"1959-12-02"</f>
        <v>1959-12-02</v>
      </c>
      <c r="F44" s="15" t="str">
        <f>"152326195912022841"</f>
        <v>152326195912022841</v>
      </c>
      <c r="G44" s="15">
        <v>18347398108</v>
      </c>
      <c r="H44" s="13"/>
    </row>
    <row r="45" customHeight="1" spans="1:8">
      <c r="A45" s="13">
        <v>43</v>
      </c>
      <c r="B45" s="13" t="s">
        <v>9</v>
      </c>
      <c r="C45" s="14" t="s">
        <v>139</v>
      </c>
      <c r="D45" s="15" t="s">
        <v>13</v>
      </c>
      <c r="E45" s="15" t="str">
        <f>"1959-12-10"</f>
        <v>1959-12-10</v>
      </c>
      <c r="F45" s="15" t="str">
        <f>"152326195912102630"</f>
        <v>152326195912102630</v>
      </c>
      <c r="G45" s="15">
        <v>18347398108</v>
      </c>
      <c r="H45" s="13"/>
    </row>
    <row r="46" customHeight="1" spans="1:8">
      <c r="A46" s="13">
        <v>44</v>
      </c>
      <c r="B46" s="13" t="s">
        <v>9</v>
      </c>
      <c r="C46" s="25" t="s">
        <v>140</v>
      </c>
      <c r="D46" s="15" t="s">
        <v>13</v>
      </c>
      <c r="E46" s="26">
        <v>12831</v>
      </c>
      <c r="F46" s="37" t="s">
        <v>141</v>
      </c>
      <c r="G46" s="25">
        <v>13948541255</v>
      </c>
      <c r="H46" s="13"/>
    </row>
    <row r="47" customHeight="1" spans="1:8">
      <c r="A47" s="27"/>
      <c r="B47" s="27"/>
      <c r="C47" s="27"/>
      <c r="D47" s="27"/>
      <c r="E47" s="27"/>
      <c r="F47" s="27"/>
      <c r="G47" s="27"/>
      <c r="H47" s="27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:H1"/>
    </sheetView>
  </sheetViews>
  <sheetFormatPr defaultColWidth="9" defaultRowHeight="13.5" outlineLevelRow="6" outlineLevelCol="7"/>
  <cols>
    <col min="2" max="3" width="15" customWidth="1"/>
    <col min="4" max="4" width="11.5" customWidth="1"/>
    <col min="5" max="5" width="13.6333333333333" customWidth="1"/>
    <col min="6" max="6" width="25" customWidth="1"/>
    <col min="7" max="7" width="22.25" customWidth="1"/>
  </cols>
  <sheetData>
    <row r="1" ht="40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ht="31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25" customHeight="1" spans="1:8">
      <c r="A3" s="12">
        <v>1</v>
      </c>
      <c r="B3" s="13" t="s">
        <v>9</v>
      </c>
      <c r="C3" s="14" t="s">
        <v>142</v>
      </c>
      <c r="D3" s="15" t="s">
        <v>13</v>
      </c>
      <c r="E3" s="15" t="str">
        <f>"1947-10-27"</f>
        <v>1947-10-27</v>
      </c>
      <c r="F3" s="15" t="s">
        <v>143</v>
      </c>
      <c r="G3" s="15">
        <v>13488589230</v>
      </c>
      <c r="H3" s="12"/>
    </row>
    <row r="4" spans="1:8">
      <c r="A4" s="12">
        <v>2</v>
      </c>
      <c r="B4" s="13" t="s">
        <v>9</v>
      </c>
      <c r="C4" s="14" t="s">
        <v>144</v>
      </c>
      <c r="D4" s="15" t="s">
        <v>13</v>
      </c>
      <c r="E4" s="15" t="str">
        <f>"1950-08-13"</f>
        <v>1950-08-13</v>
      </c>
      <c r="F4" s="15" t="str">
        <f>"152326195008132575"</f>
        <v>152326195008132575</v>
      </c>
      <c r="G4" s="15"/>
      <c r="H4" s="15"/>
    </row>
    <row r="5" spans="1:8">
      <c r="A5" s="12">
        <v>3</v>
      </c>
      <c r="B5" s="13" t="s">
        <v>9</v>
      </c>
      <c r="C5" s="14" t="s">
        <v>145</v>
      </c>
      <c r="D5" s="15" t="s">
        <v>13</v>
      </c>
      <c r="E5" s="15" t="str">
        <f>"1952-01-20"</f>
        <v>1952-01-20</v>
      </c>
      <c r="F5" s="15" t="str">
        <f>"152326195201202571"</f>
        <v>152326195201202571</v>
      </c>
      <c r="G5" s="15">
        <v>13404853688</v>
      </c>
      <c r="H5" s="15"/>
    </row>
    <row r="6" spans="1:8">
      <c r="A6" s="12">
        <v>4</v>
      </c>
      <c r="B6" s="13" t="s">
        <v>9</v>
      </c>
      <c r="C6" s="14" t="s">
        <v>146</v>
      </c>
      <c r="D6" s="15" t="s">
        <v>13</v>
      </c>
      <c r="E6" s="15" t="str">
        <f>"1954-01-25"</f>
        <v>1954-01-25</v>
      </c>
      <c r="F6" s="15" t="str">
        <f>"152326195401252573"</f>
        <v>152326195401252573</v>
      </c>
      <c r="G6" s="15">
        <v>15149949960</v>
      </c>
      <c r="H6" s="15"/>
    </row>
    <row r="7" spans="1:8">
      <c r="A7" s="15"/>
      <c r="B7" s="15"/>
      <c r="C7" s="15"/>
      <c r="D7" s="15"/>
      <c r="E7" s="15"/>
      <c r="F7" s="15"/>
      <c r="G7" s="15"/>
      <c r="H7" s="15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A1" sqref="A1:H1"/>
    </sheetView>
  </sheetViews>
  <sheetFormatPr defaultColWidth="9" defaultRowHeight="13.5" outlineLevelRow="2" outlineLevelCol="7"/>
  <cols>
    <col min="2" max="2" width="13.8833333333333" customWidth="1"/>
    <col min="3" max="3" width="13.25" customWidth="1"/>
    <col min="5" max="5" width="15.3833333333333" customWidth="1"/>
    <col min="6" max="6" width="23.8833333333333" customWidth="1"/>
    <col min="7" max="7" width="20.5" customWidth="1"/>
  </cols>
  <sheetData>
    <row r="1" ht="43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ht="42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ht="25" customHeight="1" spans="1:8">
      <c r="A3" s="12">
        <v>1</v>
      </c>
      <c r="B3" s="13" t="s">
        <v>9</v>
      </c>
      <c r="C3" s="14" t="s">
        <v>147</v>
      </c>
      <c r="D3" s="15" t="s">
        <v>13</v>
      </c>
      <c r="E3" s="15" t="str">
        <f>"1929-06-26"</f>
        <v>1929-06-26</v>
      </c>
      <c r="F3" s="15" t="str">
        <f>"152326192906262570"</f>
        <v>152326192906262570</v>
      </c>
      <c r="G3" s="15">
        <v>13789756783</v>
      </c>
      <c r="H3" s="15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:H1"/>
    </sheetView>
  </sheetViews>
  <sheetFormatPr defaultColWidth="9" defaultRowHeight="20" customHeight="1" outlineLevelCol="7"/>
  <cols>
    <col min="2" max="2" width="15.25" customWidth="1"/>
    <col min="3" max="3" width="14.75" customWidth="1"/>
    <col min="5" max="5" width="15.6333333333333" customWidth="1"/>
    <col min="6" max="6" width="22.75" customWidth="1"/>
    <col min="7" max="7" width="14" customWidth="1"/>
  </cols>
  <sheetData>
    <row r="1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</row>
    <row r="3" customHeight="1" spans="1:8">
      <c r="A3" s="12">
        <v>1</v>
      </c>
      <c r="B3" s="13" t="s">
        <v>9</v>
      </c>
      <c r="C3" s="14" t="s">
        <v>148</v>
      </c>
      <c r="D3" s="15" t="s">
        <v>11</v>
      </c>
      <c r="E3" s="15" t="str">
        <f>"1951-05-18"</f>
        <v>1951-05-18</v>
      </c>
      <c r="F3" s="15" t="str">
        <f>"152326195105182582"</f>
        <v>152326195105182582</v>
      </c>
      <c r="G3" s="15">
        <v>13948556560</v>
      </c>
      <c r="H3" s="15"/>
    </row>
    <row r="4" customHeight="1" spans="1:8">
      <c r="A4" s="12"/>
      <c r="B4" s="16"/>
      <c r="C4" s="17"/>
      <c r="D4" s="17"/>
      <c r="E4" s="17"/>
      <c r="F4" s="17"/>
      <c r="G4" s="18"/>
      <c r="H4" s="15"/>
    </row>
    <row r="5" customHeight="1" spans="1:8">
      <c r="A5" s="12"/>
      <c r="B5" s="16"/>
      <c r="C5" s="19"/>
      <c r="D5" s="12"/>
      <c r="E5" s="20"/>
      <c r="F5" s="19"/>
      <c r="G5" s="21"/>
      <c r="H5" s="15"/>
    </row>
    <row r="6" customHeight="1" spans="1:8">
      <c r="A6" s="12"/>
      <c r="B6" s="16"/>
      <c r="C6" s="19"/>
      <c r="D6" s="12"/>
      <c r="E6" s="20"/>
      <c r="F6" s="19"/>
      <c r="G6" s="21"/>
      <c r="H6" s="15"/>
    </row>
    <row r="7" customHeight="1" spans="1:8">
      <c r="A7" s="12"/>
      <c r="B7" s="16"/>
      <c r="C7" s="19"/>
      <c r="D7" s="12"/>
      <c r="E7" s="20"/>
      <c r="F7" s="19"/>
      <c r="G7" s="21"/>
      <c r="H7" s="15"/>
    </row>
    <row r="8" customHeight="1" spans="1:8">
      <c r="A8" s="12"/>
      <c r="B8" s="16"/>
      <c r="C8" s="19"/>
      <c r="D8" s="12"/>
      <c r="E8" s="20"/>
      <c r="F8" s="19"/>
      <c r="G8" s="21"/>
      <c r="H8" s="15"/>
    </row>
    <row r="9" customHeight="1" spans="1:8">
      <c r="A9" s="12"/>
      <c r="B9" s="16"/>
      <c r="C9" s="19"/>
      <c r="D9" s="12"/>
      <c r="E9" s="20"/>
      <c r="F9" s="19"/>
      <c r="G9" s="21"/>
      <c r="H9" s="15"/>
    </row>
    <row r="10" customHeight="1" spans="1:8">
      <c r="A10" s="12"/>
      <c r="B10" s="16"/>
      <c r="C10" s="19"/>
      <c r="D10" s="12"/>
      <c r="E10" s="20"/>
      <c r="F10" s="19"/>
      <c r="G10" s="22"/>
      <c r="H10" s="15"/>
    </row>
    <row r="11" customHeight="1" spans="1:8">
      <c r="A11" s="12"/>
      <c r="B11" s="16"/>
      <c r="C11" s="19"/>
      <c r="D11" s="12"/>
      <c r="E11" s="20"/>
      <c r="F11" s="19"/>
      <c r="G11" s="22"/>
      <c r="H11" s="15"/>
    </row>
    <row r="12" customHeight="1" spans="1:8">
      <c r="A12" s="12"/>
      <c r="B12" s="16"/>
      <c r="C12" s="19"/>
      <c r="D12" s="12"/>
      <c r="E12" s="20"/>
      <c r="F12" s="19"/>
      <c r="G12" s="22"/>
      <c r="H12" s="15"/>
    </row>
    <row r="13" customHeight="1" spans="1:8">
      <c r="A13" s="12"/>
      <c r="B13" s="16"/>
      <c r="C13" s="19"/>
      <c r="D13" s="12"/>
      <c r="E13" s="20"/>
      <c r="F13" s="19"/>
      <c r="G13" s="21"/>
      <c r="H13" s="15"/>
    </row>
    <row r="14" customHeight="1" spans="1:8">
      <c r="A14" s="12"/>
      <c r="B14" s="16"/>
      <c r="C14" s="19"/>
      <c r="D14" s="12"/>
      <c r="E14" s="20"/>
      <c r="F14" s="19"/>
      <c r="G14" s="21"/>
      <c r="H14" s="15"/>
    </row>
  </sheetData>
  <mergeCells count="1">
    <mergeCell ref="A1:H1"/>
  </mergeCells>
  <conditionalFormatting sqref="G5">
    <cfRule type="cellIs" dxfId="0" priority="11" stopIfTrue="1" operator="equal">
      <formula>"人员减少"</formula>
    </cfRule>
  </conditionalFormatting>
  <conditionalFormatting sqref="G6">
    <cfRule type="cellIs" dxfId="0" priority="10" stopIfTrue="1" operator="equal">
      <formula>"人员减少"</formula>
    </cfRule>
  </conditionalFormatting>
  <conditionalFormatting sqref="G7">
    <cfRule type="cellIs" dxfId="0" priority="9" stopIfTrue="1" operator="equal">
      <formula>"人员减少"</formula>
    </cfRule>
  </conditionalFormatting>
  <conditionalFormatting sqref="G8">
    <cfRule type="cellIs" dxfId="0" priority="8" stopIfTrue="1" operator="equal">
      <formula>"人员减少"</formula>
    </cfRule>
  </conditionalFormatting>
  <conditionalFormatting sqref="G9">
    <cfRule type="cellIs" dxfId="0" priority="7" stopIfTrue="1" operator="equal">
      <formula>"人员减少"</formula>
    </cfRule>
  </conditionalFormatting>
  <conditionalFormatting sqref="G10">
    <cfRule type="cellIs" dxfId="0" priority="6" stopIfTrue="1" operator="equal">
      <formula>"人员减少"</formula>
    </cfRule>
  </conditionalFormatting>
  <conditionalFormatting sqref="G11">
    <cfRule type="cellIs" dxfId="0" priority="5" stopIfTrue="1" operator="equal">
      <formula>"人员减少"</formula>
    </cfRule>
    <cfRule type="cellIs" dxfId="0" priority="4" stopIfTrue="1" operator="equal">
      <formula>"人员减少"</formula>
    </cfRule>
  </conditionalFormatting>
  <conditionalFormatting sqref="G12">
    <cfRule type="cellIs" dxfId="0" priority="3" stopIfTrue="1" operator="equal">
      <formula>"人员减少"</formula>
    </cfRule>
  </conditionalFormatting>
  <conditionalFormatting sqref="G13">
    <cfRule type="cellIs" dxfId="0" priority="2" stopIfTrue="1" operator="equal">
      <formula>"人员减少"</formula>
    </cfRule>
  </conditionalFormatting>
  <conditionalFormatting sqref="G14">
    <cfRule type="cellIs" dxfId="0" priority="1" stopIfTrue="1" operator="equal">
      <formula>"人员减少"</formula>
    </cfRule>
  </conditionalFormatting>
  <dataValidations count="1">
    <dataValidation allowBlank="1" showInputMessage="1" showErrorMessage="1" promptTitle="日期格式为YYYYMMDD" prompt="如2008年1月1日,填写为20080101" sqref="G6 G11"/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18" sqref="C18"/>
    </sheetView>
  </sheetViews>
  <sheetFormatPr defaultColWidth="9" defaultRowHeight="13.5" outlineLevelCol="2"/>
  <cols>
    <col min="1" max="1" width="24.1333333333333" customWidth="1"/>
    <col min="2" max="2" width="21.25" customWidth="1"/>
    <col min="3" max="3" width="35.6333333333333" customWidth="1"/>
  </cols>
  <sheetData>
    <row r="1" ht="57" customHeight="1" spans="1:3">
      <c r="A1" s="1" t="s">
        <v>149</v>
      </c>
      <c r="B1" s="1"/>
      <c r="C1" s="1"/>
    </row>
    <row r="2" ht="25" customHeight="1" spans="1:3">
      <c r="A2" s="2" t="s">
        <v>150</v>
      </c>
      <c r="B2" s="3" t="s">
        <v>151</v>
      </c>
      <c r="C2" s="4" t="s">
        <v>8</v>
      </c>
    </row>
    <row r="3" ht="25" customHeight="1" spans="1:3">
      <c r="A3" s="5" t="s">
        <v>152</v>
      </c>
      <c r="B3" s="3">
        <v>67</v>
      </c>
      <c r="C3" s="6"/>
    </row>
    <row r="4" ht="25" customHeight="1" spans="1:3">
      <c r="A4" s="5" t="s">
        <v>153</v>
      </c>
      <c r="B4" s="3">
        <v>44</v>
      </c>
      <c r="C4" s="6"/>
    </row>
    <row r="5" ht="25" customHeight="1" spans="1:3">
      <c r="A5" s="5" t="s">
        <v>154</v>
      </c>
      <c r="B5" s="3">
        <v>4</v>
      </c>
      <c r="C5" s="6"/>
    </row>
    <row r="6" ht="25" customHeight="1" spans="1:3">
      <c r="A6" s="5" t="s">
        <v>155</v>
      </c>
      <c r="B6" s="3">
        <v>1</v>
      </c>
      <c r="C6" s="6"/>
    </row>
    <row r="7" ht="25" customHeight="1" spans="1:3">
      <c r="A7" s="5" t="s">
        <v>156</v>
      </c>
      <c r="B7" s="3">
        <v>0</v>
      </c>
      <c r="C7" s="6"/>
    </row>
    <row r="8" ht="25" customHeight="1" spans="1:3">
      <c r="A8" s="5" t="s">
        <v>157</v>
      </c>
      <c r="B8" s="6">
        <v>116</v>
      </c>
      <c r="C8" s="6"/>
    </row>
    <row r="9" ht="25" customHeight="1" spans="1:3">
      <c r="A9" s="7"/>
      <c r="B9" s="8"/>
      <c r="C9" s="8"/>
    </row>
    <row r="10" ht="25" customHeight="1" spans="1:3">
      <c r="A10" s="7"/>
      <c r="B10" s="8"/>
      <c r="C10" s="8"/>
    </row>
    <row r="11" ht="45" customHeight="1" spans="1:3">
      <c r="A11" s="9" t="s">
        <v>158</v>
      </c>
      <c r="B11" s="9"/>
      <c r="C11" s="9"/>
    </row>
  </sheetData>
  <mergeCells count="2">
    <mergeCell ref="A1:C1"/>
    <mergeCell ref="A11:C1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0" sqref="F30"/>
    </sheetView>
  </sheetViews>
  <sheetFormatPr defaultColWidth="8.89166666666667" defaultRowHeight="13.5"/>
  <sheetData>
    <row r="1" ht="6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普通类</vt:lpstr>
      <vt:lpstr>低保</vt:lpstr>
      <vt:lpstr>五保</vt:lpstr>
      <vt:lpstr>优抚</vt:lpstr>
      <vt:lpstr>残疾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admin-lf</dc:creator>
  <cp:lastModifiedBy>농정우상</cp:lastModifiedBy>
  <dcterms:created xsi:type="dcterms:W3CDTF">2019-05-06T01:57:00Z</dcterms:created>
  <dcterms:modified xsi:type="dcterms:W3CDTF">2020-03-13T06:07:25Z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