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8895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<sst xmlns="http://schemas.openxmlformats.org/spreadsheetml/2006/main" count="1764" uniqueCount="1330">
  <si>
    <t>草原生态保护补助奖励项目禁牧补助资金发放公示表</t>
  </si>
  <si>
    <t>行政区划：</t>
  </si>
  <si>
    <t xml:space="preserve">  大沁他拉镇.敖包歹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</si>
  <si>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</si>
  <si>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</si>
  <si>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</si>
  <si>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</si>
  <si>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</si>
  <si>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</si>
  <si>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</si>
  <si>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</si>
  <si>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</si>
  <si>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</si>
  <si>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</si>
  <si>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</si>
  <si>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</si>
  <si>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</si>
  <si>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</si>
  <si>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</si>
  <si>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</si>
  <si>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</si>
  <si>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1505250149010001</t>
  </si>
  <si>
    <t>徐白广</t>
  </si>
  <si>
    <t>152326197005150937</t>
  </si>
  <si>
    <t>cefd153d184c4411838b879c107e528f</t>
  </si>
  <si>
    <t>44256d03e47611dd9dffcf18f4200bc4_0</t>
  </si>
  <si>
    <t>44256d04e47611dd9dffcf18f4200bc4</t>
  </si>
  <si>
    <t>1505250149010002</t>
  </si>
  <si>
    <t>侯常明</t>
  </si>
  <si>
    <t>152326196212130934</t>
  </si>
  <si>
    <t>15164914290</t>
  </si>
  <si>
    <t>51cd38f5eaab452fb499d3f978ebc0ff</t>
  </si>
  <si>
    <t>c671bf7be47611dd9dffcf18f4200bc4_0</t>
  </si>
  <si>
    <t>c671bf7ce47611dd9dffcf18f4200bc4</t>
  </si>
  <si>
    <t>1505250149010003</t>
  </si>
  <si>
    <t>吴仁亲</t>
  </si>
  <si>
    <t>152326194909180916</t>
  </si>
  <si>
    <t>37f4c6720a294991bbd3d3807d215da9</t>
  </si>
  <si>
    <t>8d966e11e47711dd9dffcf18f4200bc4_0</t>
  </si>
  <si>
    <t>8d966e12e47711dd9dffcf18f4200bc4</t>
  </si>
  <si>
    <t>1505250149010004</t>
  </si>
  <si>
    <t>吴小喇嘛</t>
  </si>
  <si>
    <t>152326193009010917</t>
  </si>
  <si>
    <t>fe031b218a174358814cbbba422ad30f</t>
  </si>
  <si>
    <t>66790b45e47811dd9dffcf18f4200bc4_0</t>
  </si>
  <si>
    <t>66790b46e47811dd9dffcf18f4200bc4</t>
  </si>
  <si>
    <t>1505250149010005</t>
  </si>
  <si>
    <t>马阿木领贵</t>
  </si>
  <si>
    <t>152326196506060919</t>
  </si>
  <si>
    <t>6b7bff85555a43e494ffc8eaad389350</t>
  </si>
  <si>
    <t>356acc48e47911dd9dffcf18f4200bc4_0</t>
  </si>
  <si>
    <t>356acc49e47911dd9dffcf18f4200bc4</t>
  </si>
  <si>
    <t>1505250149010006</t>
  </si>
  <si>
    <t>梁赛音勿力吉</t>
  </si>
  <si>
    <t>152326197803020918</t>
  </si>
  <si>
    <t>caf805d688aa403fba6506a50839ec73</t>
  </si>
  <si>
    <t>e8706afde47911dd9dffcf18f4200bc4_0</t>
  </si>
  <si>
    <t>e8706afee47911dd9dffcf18f4200bc4</t>
  </si>
  <si>
    <t>1505250149010007</t>
  </si>
  <si>
    <t>金莲</t>
  </si>
  <si>
    <t>152326196306050927</t>
  </si>
  <si>
    <t>9930ab4528f8483da8c9b3e04d46d582</t>
  </si>
  <si>
    <t>18c80eb7e47a11dd9dffcf18f4200bc4_0</t>
  </si>
  <si>
    <t>a717f14fe47a11dd9dffcf18f4200bc4</t>
  </si>
  <si>
    <t>1505250149010008</t>
  </si>
  <si>
    <t>陈玉荣</t>
  </si>
  <si>
    <t>152326197901230943</t>
  </si>
  <si>
    <t>42d9a580ba434f75b529517a6e9aa335</t>
  </si>
  <si>
    <t>f021c1a9e47a11dd9dffcf18f4200bc4_0</t>
  </si>
  <si>
    <t>f021c1aae47a11dd9dffcf18f4200bc4</t>
  </si>
  <si>
    <t>1505250149010009</t>
  </si>
  <si>
    <t>吴孟河</t>
  </si>
  <si>
    <t>152326197909100916</t>
  </si>
  <si>
    <t>f76e31a6206941a9803acd6884259f45</t>
  </si>
  <si>
    <t>32300206e47b11dd9dffcf18f4200bc4_0</t>
  </si>
  <si>
    <t>32300207e47b11dd9dffcf18f4200bc4</t>
  </si>
  <si>
    <t>1505250149010010</t>
  </si>
  <si>
    <t>陈巴图白音</t>
  </si>
  <si>
    <t>152326195307150917</t>
  </si>
  <si>
    <t>13847511028</t>
  </si>
  <si>
    <t>545896960aa74141a30310cfda86579f</t>
  </si>
  <si>
    <t>7586c623e47b11dd9dffcf18f4200bc4_0</t>
  </si>
  <si>
    <t>7586c624e47b11dd9dffcf18f4200bc4</t>
  </si>
  <si>
    <t>1505250149010011</t>
  </si>
  <si>
    <t>吴阿力坦敖其尔</t>
  </si>
  <si>
    <t>152326195210110919</t>
  </si>
  <si>
    <t>d3cb4acc0ccd40ada441dca576f9fb7b</t>
  </si>
  <si>
    <t>86c72b12e47c11dd9dffcf18f4200bc4_0</t>
  </si>
  <si>
    <t>86c72b13e47c11dd9dffcf18f4200bc4</t>
  </si>
  <si>
    <t>1505250149010012</t>
  </si>
  <si>
    <t>白哈斯图力古尔</t>
  </si>
  <si>
    <t>152326198002060914</t>
  </si>
  <si>
    <t>f469819c5b9246a8a00d903f660fccae</t>
  </si>
  <si>
    <t>bab557d2e5c411dd9dffcf18f4200bc4_0</t>
  </si>
  <si>
    <t>bab557d3e5c411dd9dffcf18f4200bc4</t>
  </si>
  <si>
    <t>1505250149010013</t>
  </si>
  <si>
    <t>马亲布</t>
  </si>
  <si>
    <t>152326195201150919</t>
  </si>
  <si>
    <t>bf606b76780a4d3784f602031f119e79</t>
  </si>
  <si>
    <t>4c4d605ce5c511dd9dffcf18f4200bc4_0</t>
  </si>
  <si>
    <t>4c4d605de5c511dd9dffcf18f4200bc4</t>
  </si>
  <si>
    <t>1505250149010014</t>
  </si>
  <si>
    <t>吴格图</t>
  </si>
  <si>
    <t>152326193811190919</t>
  </si>
  <si>
    <t>2725a3dbdabf4551845409e7dd8d4e88</t>
  </si>
  <si>
    <t>13c314d9e5c611dd9dffcf18f4200bc4_0</t>
  </si>
  <si>
    <t>13c314dae5c611dd9dffcf18f4200bc4</t>
  </si>
  <si>
    <t>1505250149010015</t>
  </si>
  <si>
    <t>宝双宝</t>
  </si>
  <si>
    <t>15232619750529091X</t>
  </si>
  <si>
    <t>cbe20b06d68f4887adc8f11c2f0ef2a4</t>
  </si>
  <si>
    <t>4cf013a3e5c611dd9dffcf18f4200bc4_0</t>
  </si>
  <si>
    <t>4cf013a4e5c611dd9dffcf18f4200bc4</t>
  </si>
  <si>
    <t>1505250149010016</t>
  </si>
  <si>
    <t>白田胡</t>
  </si>
  <si>
    <t>15232619520328091X</t>
  </si>
  <si>
    <t>e8e8daaae13348c587928028d558a253</t>
  </si>
  <si>
    <t>0538cf35e68911dd8596d34d71226317_0</t>
  </si>
  <si>
    <t>0538cf36e68911dd8596d34d71226317</t>
  </si>
  <si>
    <t>1505250149010017</t>
  </si>
  <si>
    <t>吴金宝</t>
  </si>
  <si>
    <t>152326197411070916</t>
  </si>
  <si>
    <t>7609626900dc4452ba187a3ff1e30125</t>
  </si>
  <si>
    <t>7d3c891fe68911dd8596d34d71226317_0</t>
  </si>
  <si>
    <t>7d3c8920e68911dd8596d34d71226317</t>
  </si>
  <si>
    <t>1505250149010018</t>
  </si>
  <si>
    <t>梁宝音勿力吉</t>
  </si>
  <si>
    <t>152326197504040919</t>
  </si>
  <si>
    <t>6b9f1038cd664f7c826053830270ec4e</t>
  </si>
  <si>
    <t>08ed081ce68a11dd8596d34d71226317_0</t>
  </si>
  <si>
    <t>08ed081de68a11dd8596d34d71226317</t>
  </si>
  <si>
    <t>1505250149010019</t>
  </si>
  <si>
    <t>李勿格德乐胡</t>
  </si>
  <si>
    <t>152326197005060915</t>
  </si>
  <si>
    <t>153b7fe357db4d1f8e7d3323bfa95128</t>
  </si>
  <si>
    <t>372d173ce68a11dd8596d34d71226317_0</t>
  </si>
  <si>
    <t>372d173de68a11dd8596d34d71226317</t>
  </si>
  <si>
    <t>1505250149010020</t>
  </si>
  <si>
    <t>陈青山</t>
  </si>
  <si>
    <t>152326196212050918</t>
  </si>
  <si>
    <t>3c86d9d13ef644ccbd82767d1f72dad0</t>
  </si>
  <si>
    <t>a9a39d02e68a11dd8596d34d71226317_0</t>
  </si>
  <si>
    <t>a9a39d03e68a11dd8596d34d71226317</t>
  </si>
  <si>
    <t>1505250149010021</t>
  </si>
  <si>
    <t>吴财音扎力根</t>
  </si>
  <si>
    <t>15232619540302091X</t>
  </si>
  <si>
    <t>吴青格乐图829亩</t>
  </si>
  <si>
    <t>47a7cd7165c34de4a6c032a908ebc2b4</t>
  </si>
  <si>
    <t>395d48a1e68b11dd8596d34d71226317_0</t>
  </si>
  <si>
    <t>395d48a2e68b11dd8596d34d71226317</t>
  </si>
  <si>
    <t>1505250149010022</t>
  </si>
  <si>
    <t>白哈斯巴塔尔</t>
  </si>
  <si>
    <t>152326197610260915</t>
  </si>
  <si>
    <t>d3c38e86ef3f4143aea5bb492ef42414</t>
  </si>
  <si>
    <t>fa57bf17e68b11dd8596d34d71226317_0</t>
  </si>
  <si>
    <t>fa57bf18e68b11dd8596d34d71226317</t>
  </si>
  <si>
    <t>1505250149010024</t>
  </si>
  <si>
    <t>陈永华</t>
  </si>
  <si>
    <t>152326197705010919</t>
  </si>
  <si>
    <t>e99d64a2fd054e7ba1e51d846388b746</t>
  </si>
  <si>
    <t>ec1c244ee68c11dd8596d34d71226317_0</t>
  </si>
  <si>
    <t>ec1c244fe68c11dd8596d34d71226317</t>
  </si>
  <si>
    <t>1505250149010025</t>
  </si>
  <si>
    <t>梁孟和宝力高</t>
  </si>
  <si>
    <t>152326196801010914</t>
  </si>
  <si>
    <t>c2adbac3ddb7486181bac627e002afba</t>
  </si>
  <si>
    <t>6f353d1ae68d11dd8596d34d71226317_0</t>
  </si>
  <si>
    <t>6f353d1be68d11dd8596d34d71226317</t>
  </si>
  <si>
    <t>1505250149010026</t>
  </si>
  <si>
    <t>席勿力吉巴塔</t>
  </si>
  <si>
    <t>152326196609120910</t>
  </si>
  <si>
    <t>326f1c48040d406aa299f7d1ed4ac993</t>
  </si>
  <si>
    <t>01f942ffe68e11dd8596d34d71226317_0</t>
  </si>
  <si>
    <t>01f94300e68e11dd8596d34d71226317</t>
  </si>
  <si>
    <t>1505250149010027</t>
  </si>
  <si>
    <t>宝翠金花</t>
  </si>
  <si>
    <t>152326197002250924</t>
  </si>
  <si>
    <t>1ef90de25cfc4b35bf5885941fb65a5a</t>
  </si>
  <si>
    <t>aecd7ddce68e11dd8596d34d71226317_0</t>
  </si>
  <si>
    <t>aecd7ddde68e11dd8596d34d71226317</t>
  </si>
  <si>
    <t>1505250149010028</t>
  </si>
  <si>
    <t>陈那达那</t>
  </si>
  <si>
    <t>152326195010100919</t>
  </si>
  <si>
    <t>cf79d5cfd799406fb604693052de9f4d</t>
  </si>
  <si>
    <t>2afba707e68f11dd8596d34d71226317_0</t>
  </si>
  <si>
    <t>2afba708e68f11dd8596d34d71226317</t>
  </si>
  <si>
    <t>1505250149010029</t>
  </si>
  <si>
    <t>马元旦</t>
  </si>
  <si>
    <t>152326193903100917</t>
  </si>
  <si>
    <t>f822428970b24dd68838f74f7b28d46d</t>
  </si>
  <si>
    <t>9490eb66e68f11dd8596d34d71226317_0</t>
  </si>
  <si>
    <t>9490eb67e68f11dd8596d34d71226317</t>
  </si>
  <si>
    <t>1505250149010030</t>
  </si>
  <si>
    <t>吴阿力坦呼</t>
  </si>
  <si>
    <t>152326195005290922</t>
  </si>
  <si>
    <t>ddec237eb44c46d4abcf8ff3232bb3ad</t>
  </si>
  <si>
    <t>5693ab45e69011dd8596d34d71226317_0</t>
  </si>
  <si>
    <t>5693ab46e69011dd8596d34d71226317</t>
  </si>
  <si>
    <t>1505250149010031</t>
  </si>
  <si>
    <t>吴阿力坦巴干</t>
  </si>
  <si>
    <t>152326194911110933</t>
  </si>
  <si>
    <t>9c4c4bf3f39e41e79d023e414122f41f</t>
  </si>
  <si>
    <t>bf2317d3e69011dd8596d34d71226317_0</t>
  </si>
  <si>
    <t>bf2317d4e69011dd8596d34d71226317</t>
  </si>
  <si>
    <t>1505250149010032</t>
  </si>
  <si>
    <t>吴伊民阿布拉</t>
  </si>
  <si>
    <t>152326195406260919</t>
  </si>
  <si>
    <t>7091ca07e8904285b5faf32b3cf6a528</t>
  </si>
  <si>
    <t>02db5de9e69111dd8596d34d71226317_0</t>
  </si>
  <si>
    <t>02db5deae69111dd8596d34d71226317</t>
  </si>
  <si>
    <t>1505250149010033</t>
  </si>
  <si>
    <t>梁月亮</t>
  </si>
  <si>
    <t>152326194912100921</t>
  </si>
  <si>
    <t>d6ad5a7e824442dabe5affad7bf30c02</t>
  </si>
  <si>
    <t>6efa80f3e69111dd8596d34d71226317_0</t>
  </si>
  <si>
    <t>6efa80f4e69111dd8596d34d71226317</t>
  </si>
  <si>
    <t>1505250149010034</t>
  </si>
  <si>
    <t>吴哈日巴拉</t>
  </si>
  <si>
    <t>152326194309100919</t>
  </si>
  <si>
    <t>ac7d997ad12a41be8441f5b75bc6443e</t>
  </si>
  <si>
    <t>bd373075e69111dd8596d34d71226317_0</t>
  </si>
  <si>
    <t>bd373076e69111dd8596d34d71226317</t>
  </si>
  <si>
    <t>1505250149010035</t>
  </si>
  <si>
    <t>抗金财</t>
  </si>
  <si>
    <t>152326194512080925</t>
  </si>
  <si>
    <t>cc46a66fe43b4339b34810512de80a7d</t>
  </si>
  <si>
    <t>e41f6880e69211dd8596d34d71226317_0</t>
  </si>
  <si>
    <t>e41f6881e69211dd8596d34d71226317</t>
  </si>
  <si>
    <t>1505250149010036</t>
  </si>
  <si>
    <t>马赛音扎力根</t>
  </si>
  <si>
    <t>152326196808240915</t>
  </si>
  <si>
    <t>d17190285d0c41d2a8fe56ca335108d7</t>
  </si>
  <si>
    <t>4adc5fb3e69311dd8596d34d71226317_0</t>
  </si>
  <si>
    <t>4adc5fb4e69311dd8596d34d71226317</t>
  </si>
  <si>
    <t>1505250149010037</t>
  </si>
  <si>
    <t>宝吴宝</t>
  </si>
  <si>
    <t>152326197404010915</t>
  </si>
  <si>
    <t>c1ba6f84cfea418e8a1867358bcebb6e</t>
  </si>
  <si>
    <t>b01c52c3e69311dd8596d34d71226317_0</t>
  </si>
  <si>
    <t>b01c52c4e69311dd8596d34d71226317</t>
  </si>
  <si>
    <t>1505250149010038</t>
  </si>
  <si>
    <t>徐白小</t>
  </si>
  <si>
    <t>152326196403070938</t>
  </si>
  <si>
    <t>ac8981fc90df4f3ca4df686f594a235d</t>
  </si>
  <si>
    <t>580edc83e69411dd8596d34d71226317_0</t>
  </si>
  <si>
    <t>580edc84e69411dd8596d34d71226317</t>
  </si>
  <si>
    <t>1505250149010039</t>
  </si>
  <si>
    <t>梁阿力坦宝力高</t>
  </si>
  <si>
    <t>152326196705070917</t>
  </si>
  <si>
    <t>e2c1008f4a54405f94a59bda8a1b9737</t>
  </si>
  <si>
    <t>e18daed2e69411dd8596d34d71226317_0</t>
  </si>
  <si>
    <t>e18daed3e69411dd8596d34d71226317</t>
  </si>
  <si>
    <t>1505250149010040</t>
  </si>
  <si>
    <t>梁胜</t>
  </si>
  <si>
    <t>152326195709090937</t>
  </si>
  <si>
    <t>6337d1b09bd446a0bafb0760f4a71402</t>
  </si>
  <si>
    <t>2fa438b2e69511dd8596d34d71226317_0</t>
  </si>
  <si>
    <t>2fa438b3e69511dd8596d34d71226317</t>
  </si>
  <si>
    <t>1505250149010041</t>
  </si>
  <si>
    <t>马巴达玛</t>
  </si>
  <si>
    <t>15232619340319091X</t>
  </si>
  <si>
    <t>ccc07b4693334e8caaac436f88159700</t>
  </si>
  <si>
    <t>b1132472e69511dd8596d34d71226317_0</t>
  </si>
  <si>
    <t>b1132473e69511dd8596d34d71226317</t>
  </si>
  <si>
    <t>1505250149010042</t>
  </si>
  <si>
    <t>吴金财</t>
  </si>
  <si>
    <t>152326196802200912</t>
  </si>
  <si>
    <t>ef99500a9bcb4b679bf4e40ffae86e8a</t>
  </si>
  <si>
    <t>50057338e69611dd8596d34d71226317_0</t>
  </si>
  <si>
    <t>50057339e69611dd8596d34d71226317</t>
  </si>
  <si>
    <t>1505250149010043</t>
  </si>
  <si>
    <t>吴扎拉</t>
  </si>
  <si>
    <t>152326196303290925</t>
  </si>
  <si>
    <t>8ef611b343604bd5920fdeb03f15139f</t>
  </si>
  <si>
    <t>06260d0ee69711dd8596d34d71226317_0</t>
  </si>
  <si>
    <t>06260d0fe69711dd8596d34d71226317</t>
  </si>
  <si>
    <t>1505250149010044</t>
  </si>
  <si>
    <t>吴恩和扎力根</t>
  </si>
  <si>
    <t>152326196503150919</t>
  </si>
  <si>
    <t>8653dd02a6fd4c088778217e1195bd67</t>
  </si>
  <si>
    <t>80a54e62e69711dd8596d34d71226317_0</t>
  </si>
  <si>
    <t>80a54e63e69711dd8596d34d71226317</t>
  </si>
  <si>
    <t>1505250149010045</t>
  </si>
  <si>
    <t>陈忠乃</t>
  </si>
  <si>
    <t>152326196505040916</t>
  </si>
  <si>
    <t>0ee85c08516447b4859c821a33783969</t>
  </si>
  <si>
    <t>e29aaab3e69711dd8596d34d71226317_0</t>
  </si>
  <si>
    <t>e29aaab4e69711dd8596d34d71226317</t>
  </si>
  <si>
    <t>1505250149010046</t>
  </si>
  <si>
    <t>吴银宝</t>
  </si>
  <si>
    <t>152326197508210911</t>
  </si>
  <si>
    <t>de714122e735419f9a0fa9e993a1d9cd</t>
  </si>
  <si>
    <t>6dd44c70e69811dd8596d34d71226317_0</t>
  </si>
  <si>
    <t>6dd44c71e69811dd8596d34d71226317</t>
  </si>
  <si>
    <t>1505250149010047</t>
  </si>
  <si>
    <t>宝本巴</t>
  </si>
  <si>
    <t>152326195108250915</t>
  </si>
  <si>
    <t>9c3bcc63a3c245db9d78ec19cb114e8d</t>
  </si>
  <si>
    <t>f4f66a57e69811dd8596d34d71226317_0</t>
  </si>
  <si>
    <t>f4f66a58e69811dd8596d34d71226317</t>
  </si>
  <si>
    <t>1505250149010048</t>
  </si>
  <si>
    <t>吴勿恩吉雅</t>
  </si>
  <si>
    <t>152326198012170914</t>
  </si>
  <si>
    <t>d8660a647b264610b11c4d43450854d2</t>
  </si>
  <si>
    <t>50a2958ee69911dd8596d34d71226317_0</t>
  </si>
  <si>
    <t>50a2958fe69911dd8596d34d71226317</t>
  </si>
  <si>
    <t>1505250149010049</t>
  </si>
  <si>
    <t>吴恩合勿力吉</t>
  </si>
  <si>
    <t>152326196211180913</t>
  </si>
  <si>
    <t>b4a6f513f3ca4cbdb75fcfd8220b02eb</t>
  </si>
  <si>
    <t>aa0a015be69911dd8596d34d71226317_0</t>
  </si>
  <si>
    <t>aa0a015ce69911dd8596d34d71226317</t>
  </si>
  <si>
    <t>1505250149010050</t>
  </si>
  <si>
    <t>徐白乙拉</t>
  </si>
  <si>
    <t>152326195801270914</t>
  </si>
  <si>
    <t>e81413443dff44fab46d9ec1021731d8</t>
  </si>
  <si>
    <t>23e9cdaee69a11dd8596d34d71226317_0</t>
  </si>
  <si>
    <t>23e9cdafe69a11dd8596d34d71226317</t>
  </si>
  <si>
    <t>1505250149010051</t>
  </si>
  <si>
    <t>吴高民阿布拉</t>
  </si>
  <si>
    <t>152326195211250913</t>
  </si>
  <si>
    <t>b9b1c1b12e2247dc9c5095ce37b1f7c0</t>
  </si>
  <si>
    <t>ab807f6ae69a11dd8596d34d71226317_0</t>
  </si>
  <si>
    <t>ab807f6be69a11dd8596d34d71226317</t>
  </si>
  <si>
    <t>1505250149010052</t>
  </si>
  <si>
    <t>李勿力吉仑</t>
  </si>
  <si>
    <t>152326196509170910</t>
  </si>
  <si>
    <t>89912a5801c24c9faac59a69099eaba9</t>
  </si>
  <si>
    <t>53305a9ce69b11dd8596d34d71226317_0</t>
  </si>
  <si>
    <t>53305a9de69b11dd8596d34d71226317</t>
  </si>
  <si>
    <t>1505250149010053</t>
  </si>
  <si>
    <t>桂兰</t>
  </si>
  <si>
    <t>152326196008100922</t>
  </si>
  <si>
    <t>13514751795</t>
  </si>
  <si>
    <t>c5fe0768dd404085991df151fa08d78a</t>
  </si>
  <si>
    <t>f67f25fee69b11dd8596d34d71226317_0</t>
  </si>
  <si>
    <t>593560e1e69c11dd8596d34d71226317</t>
  </si>
  <si>
    <t>1505250149010054</t>
  </si>
  <si>
    <t>宝散丹</t>
  </si>
  <si>
    <t>152326194410240924</t>
  </si>
  <si>
    <t>623b8a5f68834a6aa27ebf2fb9946746</t>
  </si>
  <si>
    <t>f0254b65e69e11dd8596d34d71226317_0</t>
  </si>
  <si>
    <t>f0254b66e69e11dd8596d34d71226317</t>
  </si>
  <si>
    <t>1505250149010055</t>
  </si>
  <si>
    <t>陈哈日巴拉</t>
  </si>
  <si>
    <t>152326198101120919</t>
  </si>
  <si>
    <t>3ab5277144594cfb90710b95edb903dc</t>
  </si>
  <si>
    <t>247c7f35e69f11dd8596d34d71226317_0</t>
  </si>
  <si>
    <t>247c7f36e69f11dd8596d34d71226317</t>
  </si>
  <si>
    <t>1505250149010056</t>
  </si>
  <si>
    <t>陈德格西白音</t>
  </si>
  <si>
    <t>15232619541217091X</t>
  </si>
  <si>
    <t>95db0ddeb74b4addb3b45af2586f1d45</t>
  </si>
  <si>
    <t>af4d4d3fe69f11dd8596d34d71226317_0</t>
  </si>
  <si>
    <t>af4d4d40e69f11dd8596d34d71226317</t>
  </si>
  <si>
    <t>1505250149010057</t>
  </si>
  <si>
    <t>吴额尔敦敖其尔</t>
  </si>
  <si>
    <t>152326195912210914</t>
  </si>
  <si>
    <t>61c17417c4bb4b43a06685351e642bd9</t>
  </si>
  <si>
    <t>cfd4ac69e6a011dd8596d34d71226317_0</t>
  </si>
  <si>
    <t>cfd4ac6ae6a011dd8596d34d71226317</t>
  </si>
  <si>
    <t>1505250149010058</t>
  </si>
  <si>
    <t>赛音必力格</t>
  </si>
  <si>
    <t>152326195705290915</t>
  </si>
  <si>
    <t>6e6947e6d2b2457788453503683f1e27</t>
  </si>
  <si>
    <t>41ba1551e6a111dd8596d34d71226317_0</t>
  </si>
  <si>
    <t>41ba1552e6a111dd8596d34d71226317</t>
  </si>
  <si>
    <t>1505250149010059</t>
  </si>
  <si>
    <t>梁布和文都苏</t>
  </si>
  <si>
    <t>152326195602050919</t>
  </si>
  <si>
    <t>2ee2cb20937245aca7bb84396e603060</t>
  </si>
  <si>
    <t>ec092c7ce6a111dd8596d34d71226317_0</t>
  </si>
  <si>
    <t>ec092c7de6a111dd8596d34d71226317</t>
  </si>
  <si>
    <t>1505250149010060</t>
  </si>
  <si>
    <t>韩根权</t>
  </si>
  <si>
    <t>152326196501160910</t>
  </si>
  <si>
    <t>8e79fdd6651b4bbdb4ac697c663a20e3</t>
  </si>
  <si>
    <t>507c8180e6a211dd8596d34d71226317_0</t>
  </si>
  <si>
    <t>507c8181e6a211dd8596d34d71226317</t>
  </si>
  <si>
    <t>1505250149010061</t>
  </si>
  <si>
    <t>吴布和温都苏</t>
  </si>
  <si>
    <t>152326197008070916</t>
  </si>
  <si>
    <t>af93cb4055a34370a14282aa0b2d89e8</t>
  </si>
  <si>
    <t>da6d9d2ae6a211dd8596d34d71226317_0</t>
  </si>
  <si>
    <t>da6d9d2be6a211dd8596d34d71226317</t>
  </si>
  <si>
    <t>1505250149010062</t>
  </si>
  <si>
    <t>席扎力嘎夫</t>
  </si>
  <si>
    <t>152326195805050927</t>
  </si>
  <si>
    <t>1e90ef5133354cf6a1d65ea88ce3d1e3</t>
  </si>
  <si>
    <t>615dae9be6a311dd8596d34d71226317_0</t>
  </si>
  <si>
    <t>615dae9ce6a311dd8596d34d71226317</t>
  </si>
  <si>
    <t>1505250149010063</t>
  </si>
  <si>
    <t>白哈斯同力嘎</t>
  </si>
  <si>
    <t>152326198311170930</t>
  </si>
  <si>
    <t>7f091658125a40448655c59d039a01fc</t>
  </si>
  <si>
    <t>C4680806-D2A0-0001-238D-1AF0C40A162D_0</t>
  </si>
  <si>
    <t>C4680806-D2A0-0001-F5E8-1B881FC01CB0</t>
  </si>
  <si>
    <t>1505250149010064</t>
  </si>
  <si>
    <t>陈海宝</t>
  </si>
  <si>
    <t>152326198001010915</t>
  </si>
  <si>
    <t>347b3960fd3b40d3bb1e63591b678d73</t>
  </si>
  <si>
    <t>C4D1386B-F760-0001-66A7-1230EC201497_0</t>
  </si>
  <si>
    <t>C4D1386B-F760-0001-5ABB-1510113C72F0</t>
  </si>
  <si>
    <t>1505250149010067</t>
  </si>
  <si>
    <t>吴银泉</t>
  </si>
  <si>
    <t>152326197803190917</t>
  </si>
  <si>
    <t>2f18d457a9a34bd49a5324a4139b51d8</t>
  </si>
  <si>
    <t>9efc0564f30811e19215c3de7c498fed_0</t>
  </si>
  <si>
    <t>9efc0565f30811e19215c3de7c498fed</t>
  </si>
  <si>
    <t>1505250149010068</t>
  </si>
  <si>
    <t>陈敖斯亲布</t>
  </si>
  <si>
    <t>15232619520715091X</t>
  </si>
  <si>
    <t>15847513472</t>
  </si>
  <si>
    <t>c8edf395ff9046508c64197437e684b6</t>
  </si>
  <si>
    <t>6730d53a4a9611e387d079549494089e_0</t>
  </si>
  <si>
    <t>6730d53b4a9611e387d079549494089e</t>
  </si>
  <si>
    <t>1505250149010069</t>
  </si>
  <si>
    <t>陈青格乐</t>
  </si>
  <si>
    <t>152326198210040918</t>
  </si>
  <si>
    <t>7041ff141c4843a4a61b892d2018d5fd</t>
  </si>
  <si>
    <t>2e4b61b2b32911e3b1438b3ed98bd31c_0</t>
  </si>
  <si>
    <t>2e4b61b3b32911e3b1438b3ed98bd31c</t>
  </si>
  <si>
    <t>1505250149010070</t>
  </si>
  <si>
    <t>格日乐图</t>
  </si>
  <si>
    <t>152326198511260914</t>
  </si>
  <si>
    <t>15204877287</t>
  </si>
  <si>
    <t>1fe1672bc4d34c7093abf6bbaa5313de</t>
  </si>
  <si>
    <t>0fcb48033d3c11e4b114c1ca3498c540_0</t>
  </si>
  <si>
    <t>0fcb48043d3c11e4b114c1ca3498c540</t>
  </si>
  <si>
    <t>1505250149010071</t>
  </si>
  <si>
    <t>陈玉民</t>
  </si>
  <si>
    <t>152326198203180912</t>
  </si>
  <si>
    <t>a16811c7b8594b138122974d570c30f1</t>
  </si>
  <si>
    <t>86b8a98ca21111e4b4791d92fec7036e_0</t>
  </si>
  <si>
    <t>86b8a98da21111e4b4791d92fec7036e</t>
  </si>
  <si>
    <t>1505250149010072</t>
  </si>
  <si>
    <t>梁吉梅</t>
  </si>
  <si>
    <t>152326194307060925</t>
  </si>
  <si>
    <t>ea4caa24127c4de3ab247451888ec0bf</t>
  </si>
  <si>
    <t>905c568ea16811e6a6714756c275bdc2_0</t>
  </si>
  <si>
    <t>905c568fa16811e6a6714756c275bdc2</t>
  </si>
  <si>
    <t>1505250149020001</t>
  </si>
  <si>
    <t>马巴图乌力吉</t>
  </si>
  <si>
    <t>152326197304250911</t>
  </si>
  <si>
    <t>34c791105f444ba0af8b9c1828badbfc</t>
  </si>
  <si>
    <t>1f86683fe43311dd9dffcf18f4200bc4_0</t>
  </si>
  <si>
    <t>1f866840e43311dd9dffcf18f4200bc4</t>
  </si>
  <si>
    <t>1505250149020002</t>
  </si>
  <si>
    <t>马占丰</t>
  </si>
  <si>
    <t>152326194907220910</t>
  </si>
  <si>
    <t>3a1d5e10a1064c57b5be06fff91160ec</t>
  </si>
  <si>
    <t>f051f1d4e43311dd9dffcf18f4200bc4_0</t>
  </si>
  <si>
    <t>f051f1d5e43311dd9dffcf18f4200bc4</t>
  </si>
  <si>
    <t>1505250149020003</t>
  </si>
  <si>
    <t>侯铁宝</t>
  </si>
  <si>
    <t>152326196702020914</t>
  </si>
  <si>
    <t>79f91510541244589b00c1d7acf7b10b</t>
  </si>
  <si>
    <t>b77b8311e43411dd9dffcf18f4200bc4_0</t>
  </si>
  <si>
    <t>b77b8312e43411dd9dffcf18f4200bc4</t>
  </si>
  <si>
    <t>1505250149020004</t>
  </si>
  <si>
    <t>李布和温都苏</t>
  </si>
  <si>
    <t>152326195110070913</t>
  </si>
  <si>
    <t>5914388c26ba497c8df06e9c88119a95</t>
  </si>
  <si>
    <t>62276036e43511dd9dffcf18f4200bc4_0</t>
  </si>
  <si>
    <t>62276037e43511dd9dffcf18f4200bc4</t>
  </si>
  <si>
    <t>1505250149020005</t>
  </si>
  <si>
    <t>杭扎力根</t>
  </si>
  <si>
    <t>152326195712070910</t>
  </si>
  <si>
    <t>dbbeef7308f247a6994429be6e2fd989</t>
  </si>
  <si>
    <t>062185cae43611dd9dffcf18f4200bc4_0</t>
  </si>
  <si>
    <t>062185cbe43611dd9dffcf18f4200bc4</t>
  </si>
  <si>
    <t>1505250149020006</t>
  </si>
  <si>
    <t>白青山</t>
  </si>
  <si>
    <t>152326198405030912</t>
  </si>
  <si>
    <t>67265cca43894f639bf5c012f8c22a7f</t>
  </si>
  <si>
    <t>73bbe21ce43711dd9dffcf18f4200bc4_0</t>
  </si>
  <si>
    <t>73bbe21de43711dd9dffcf18f4200bc4</t>
  </si>
  <si>
    <t>1505250149020007</t>
  </si>
  <si>
    <t>赛艳秀</t>
  </si>
  <si>
    <t>152326197403260920</t>
  </si>
  <si>
    <t>4758efaffe8d440ab51704d635f0acfd</t>
  </si>
  <si>
    <t>28e2b327e43811dd9dffcf18f4200bc4_0</t>
  </si>
  <si>
    <t>5d860ad9e43811dd9dffcf18f4200bc4</t>
  </si>
  <si>
    <t>1505250149020008</t>
  </si>
  <si>
    <t>宝宝音朝古拉</t>
  </si>
  <si>
    <t>15232619490317091X</t>
  </si>
  <si>
    <t>马秋荣617亩</t>
  </si>
  <si>
    <t>789a044f672142c3bc0bf2cb421ac5c3</t>
  </si>
  <si>
    <t>6aa7e719e43911dd9dffcf18f4200bc4_0</t>
  </si>
  <si>
    <t>6aa7e71ae43911dd9dffcf18f4200bc4</t>
  </si>
  <si>
    <t>1505250149020009</t>
  </si>
  <si>
    <t>马海山</t>
  </si>
  <si>
    <t>152326197711140912</t>
  </si>
  <si>
    <t>b513b2b4eeb7412bb4de183303886103</t>
  </si>
  <si>
    <t>ea4916e0e43911dd9dffcf18f4200bc4_0</t>
  </si>
  <si>
    <t>16e623f6e43a11dd9dffcf18f4200bc4</t>
  </si>
  <si>
    <t>1505250149020010</t>
  </si>
  <si>
    <t>马青海</t>
  </si>
  <si>
    <t>152326196602200918</t>
  </si>
  <si>
    <t>66b9b121737a4d15aca2864684c96771</t>
  </si>
  <si>
    <t>551183c1e43a11dd9dffcf18f4200bc4_0</t>
  </si>
  <si>
    <t>551183c2e43a11dd9dffcf18f4200bc4</t>
  </si>
  <si>
    <t>1505250149020011</t>
  </si>
  <si>
    <t>李额木格图</t>
  </si>
  <si>
    <t>152326194205050910</t>
  </si>
  <si>
    <t>6fa37a5975604c92b913706f080bcc2b</t>
  </si>
  <si>
    <t>c8e5eb82e43a11dd9dffcf18f4200bc4_0</t>
  </si>
  <si>
    <t>c8e5eb83e43a11dd9dffcf18f4200bc4</t>
  </si>
  <si>
    <t>1505250149020012</t>
  </si>
  <si>
    <t>王乌仁其木格</t>
  </si>
  <si>
    <t>15232619330202092X</t>
  </si>
  <si>
    <t>57243c5117414ec189556d4e9a09fa6c</t>
  </si>
  <si>
    <t>2b1480d0e43b11dd9dffcf18f4200bc4_0</t>
  </si>
  <si>
    <t>4fe20aa8e43b11dd9dffcf18f4200bc4</t>
  </si>
  <si>
    <t>1505250149020013</t>
  </si>
  <si>
    <t>李宝春</t>
  </si>
  <si>
    <t>152326196902050915</t>
  </si>
  <si>
    <t>b8c8f2ad039d4b118db28a480242a8d9</t>
  </si>
  <si>
    <t>88ed9e58e43b11dd9dffcf18f4200bc4_0</t>
  </si>
  <si>
    <t>88ed9e59e43b11dd9dffcf18f4200bc4</t>
  </si>
  <si>
    <t>1505250149020014</t>
  </si>
  <si>
    <t>马额尔敦朝鲁</t>
  </si>
  <si>
    <t>152326197005150910</t>
  </si>
  <si>
    <t>d1c4d826a50d4593806f2cbc4d960a1d</t>
  </si>
  <si>
    <t>dabc4dd3e43b11dd9dffcf18f4200bc4_0</t>
  </si>
  <si>
    <t>dabc4dd4e43b11dd9dffcf18f4200bc4</t>
  </si>
  <si>
    <t>1505250149020015</t>
  </si>
  <si>
    <t>白巴力吉</t>
  </si>
  <si>
    <t>152326194112230912</t>
  </si>
  <si>
    <t>be60aac91cc240ff88bbdcb69288dbb7</t>
  </si>
  <si>
    <t>2c58f1d5e43c11dd9dffcf18f4200bc4_0</t>
  </si>
  <si>
    <t>2c58f1d6e43c11dd9dffcf18f4200bc4</t>
  </si>
  <si>
    <t>1505250149020016</t>
  </si>
  <si>
    <t>侯春节</t>
  </si>
  <si>
    <t>152326197501010917</t>
  </si>
  <si>
    <t>5f1639d60db14293a81078dbde10baea</t>
  </si>
  <si>
    <t>760989d0e43c11dd9dffcf18f4200bc4_0</t>
  </si>
  <si>
    <t>760989d1e43c11dd9dffcf18f4200bc4</t>
  </si>
  <si>
    <t>1505250149020017</t>
  </si>
  <si>
    <t>吴双喜</t>
  </si>
  <si>
    <t>152326195408150916</t>
  </si>
  <si>
    <t>aa8a8cb926284452bad68d98af40a5be</t>
  </si>
  <si>
    <t>b8c0dadee43c11dd9dffcf18f4200bc4_0</t>
  </si>
  <si>
    <t>b8c0dadfe43c11dd9dffcf18f4200bc4</t>
  </si>
  <si>
    <t>1505250149020018</t>
  </si>
  <si>
    <t>马图古苏毕力格</t>
  </si>
  <si>
    <t>152326196404050912</t>
  </si>
  <si>
    <t>4b60deaa73154fc7ae86c919e00c9d98</t>
  </si>
  <si>
    <t>6f4edc87e43d11dd9dffcf18f4200bc4_0</t>
  </si>
  <si>
    <t>6f4edc88e43d11dd9dffcf18f4200bc4</t>
  </si>
  <si>
    <t>1505250149020019</t>
  </si>
  <si>
    <t>王布和</t>
  </si>
  <si>
    <t>152326196511120912</t>
  </si>
  <si>
    <t>da77bdf6f9a148f08d1525ee4ca8f76b</t>
  </si>
  <si>
    <t>1146f1b9e43e11dd9dffcf18f4200bc4_0</t>
  </si>
  <si>
    <t>1146f1bae43e11dd9dffcf18f4200bc4</t>
  </si>
  <si>
    <t>1505250149020020</t>
  </si>
  <si>
    <t>席孟和</t>
  </si>
  <si>
    <t>152326197103160936</t>
  </si>
  <si>
    <t>65ab92d19fe846c5899d9b2e0130e582</t>
  </si>
  <si>
    <t>8f7705a4e43e11dd9dffcf18f4200bc4_0</t>
  </si>
  <si>
    <t>8f7705a5e43e11dd9dffcf18f4200bc4</t>
  </si>
  <si>
    <t>1505250149020021</t>
  </si>
  <si>
    <t>高来小</t>
  </si>
  <si>
    <t>152326194912030927</t>
  </si>
  <si>
    <t>d19467c48d5d4b8b8ec0f7515c601c35</t>
  </si>
  <si>
    <t>4a131538e43f11dd9dffcf18f4200bc4_0</t>
  </si>
  <si>
    <t>4a131539e43f11dd9dffcf18f4200bc4</t>
  </si>
  <si>
    <t>1505250149020022</t>
  </si>
  <si>
    <t>王萨木嘎</t>
  </si>
  <si>
    <t>15232619580228092X</t>
  </si>
  <si>
    <t>f20b0f559c944e44b4af6d45687106fc</t>
  </si>
  <si>
    <t>ab8cb2e0e43f11dd9dffcf18f4200bc4_0</t>
  </si>
  <si>
    <t>ab8cb2e1e43f11dd9dffcf18f4200bc4</t>
  </si>
  <si>
    <t>1505250149020023</t>
  </si>
  <si>
    <t>李海青</t>
  </si>
  <si>
    <t>152326197206080912</t>
  </si>
  <si>
    <t>271fcdbfd0144d15b965042381f709b4</t>
  </si>
  <si>
    <t>127dd8ace44011dd9dffcf18f4200bc4_0</t>
  </si>
  <si>
    <t>127dd8ade44011dd9dffcf18f4200bc4</t>
  </si>
  <si>
    <t>1505250149020024</t>
  </si>
  <si>
    <t>白春香</t>
  </si>
  <si>
    <t>152326197710130923</t>
  </si>
  <si>
    <t>0e591718643a45d6b52d83b2929f59f9</t>
  </si>
  <si>
    <t>5d1c7a32e44011dd9dffcf18f4200bc4_0</t>
  </si>
  <si>
    <t>5d1c7a33e44011dd9dffcf18f4200bc4</t>
  </si>
  <si>
    <t>1505250149020025</t>
  </si>
  <si>
    <t>白那仁其木格</t>
  </si>
  <si>
    <t>15232619460808092X</t>
  </si>
  <si>
    <t>589dfca8005f43d1ac288083be1aeaac</t>
  </si>
  <si>
    <t>bd597830e44011dd9dffcf18f4200bc4_0</t>
  </si>
  <si>
    <t>bd597831e44011dd9dffcf18f4200bc4</t>
  </si>
  <si>
    <t>1505250149020026</t>
  </si>
  <si>
    <t>马孟根宝力高</t>
  </si>
  <si>
    <t>152326195609170913</t>
  </si>
  <si>
    <t>7b81ec330d604764a7855a37262ceacb</t>
  </si>
  <si>
    <t>27dcc5f9e44111dd9dffcf18f4200bc4_0</t>
  </si>
  <si>
    <t>27dcc5fae44111dd9dffcf18f4200bc4</t>
  </si>
  <si>
    <t>1505250149020027</t>
  </si>
  <si>
    <t>通力嘎</t>
  </si>
  <si>
    <t>15232619390201091X</t>
  </si>
  <si>
    <t>933f245eae584630b73fd73933f193fb</t>
  </si>
  <si>
    <t>cc9310b5e44111dd9dffcf18f4200bc4_0</t>
  </si>
  <si>
    <t>cc9310b6e44111dd9dffcf18f4200bc4</t>
  </si>
  <si>
    <t>1505250149020028</t>
  </si>
  <si>
    <t>李宝龙</t>
  </si>
  <si>
    <t>152326195411080912</t>
  </si>
  <si>
    <t>c7d36b5738b14548ab86f3b0a6afdb12</t>
  </si>
  <si>
    <t>433405d3e44211dd9dffcf18f4200bc4_0</t>
  </si>
  <si>
    <t>433405d4e44211dd9dffcf18f4200bc4</t>
  </si>
  <si>
    <t>1505250149020029</t>
  </si>
  <si>
    <t>宝占小</t>
  </si>
  <si>
    <t>152326196312220910</t>
  </si>
  <si>
    <t>7bea2097281c4345ab2de690c1dffc49</t>
  </si>
  <si>
    <t>c98bce25e44211dd9dffcf18f4200bc4_0</t>
  </si>
  <si>
    <t>c98bce26e44211dd9dffcf18f4200bc4</t>
  </si>
  <si>
    <t>1505250149020030</t>
  </si>
  <si>
    <t>侯初一</t>
  </si>
  <si>
    <t>152326197207010916</t>
  </si>
  <si>
    <t>584fcf746813471a89121005533bcdaf</t>
  </si>
  <si>
    <t>54be1d8ee44311dd9dffcf18f4200bc4_0</t>
  </si>
  <si>
    <t>54be1d8fe44311dd9dffcf18f4200bc4</t>
  </si>
  <si>
    <t>1505250149020031</t>
  </si>
  <si>
    <t>韩布和巴特尔</t>
  </si>
  <si>
    <t>152326195308240914</t>
  </si>
  <si>
    <t>5fb192ce9fe44fa8bcf0533a0d348632</t>
  </si>
  <si>
    <t>06ca9a05e44511dd9dffcf18f4200bc4_0</t>
  </si>
  <si>
    <t>06ca9a06e44511dd9dffcf18f4200bc4</t>
  </si>
  <si>
    <t>1505250149020032</t>
  </si>
  <si>
    <t>席毕德来玛</t>
  </si>
  <si>
    <t>152326195202100921</t>
  </si>
  <si>
    <t>c275c840be3348f0959826583730de22</t>
  </si>
  <si>
    <t>911fa774e44511dd9dffcf18f4200bc4_0</t>
  </si>
  <si>
    <t>911fa775e44511dd9dffcf18f4200bc4</t>
  </si>
  <si>
    <t>1505250149020033</t>
  </si>
  <si>
    <t>陈明干白音</t>
  </si>
  <si>
    <t>152326196210100918</t>
  </si>
  <si>
    <t>81c66743fa324e978bf437839491796e</t>
  </si>
  <si>
    <t>40c0499ee44611dd9dffcf18f4200bc4_0</t>
  </si>
  <si>
    <t>40c0499fe44611dd9dffcf18f4200bc4</t>
  </si>
  <si>
    <t>1505250149020034</t>
  </si>
  <si>
    <t>宝孟敖其尔</t>
  </si>
  <si>
    <t>152326197010110913</t>
  </si>
  <si>
    <t>69188b10543847d8aee07df2f2a7a3f6</t>
  </si>
  <si>
    <t>39e6ca6ae44711dd9dffcf18f4200bc4_0</t>
  </si>
  <si>
    <t>39e6ca6be44711dd9dffcf18f4200bc4</t>
  </si>
  <si>
    <t>1505250149020035</t>
  </si>
  <si>
    <t>宝敖来</t>
  </si>
  <si>
    <t>152326195404150919</t>
  </si>
  <si>
    <t>b1e9db414da14de6bc33f95d107a488c</t>
  </si>
  <si>
    <t>d060be97e45f11dd9dffcf18f4200bc4_0</t>
  </si>
  <si>
    <t>d060be98e45f11dd9dffcf18f4200bc4</t>
  </si>
  <si>
    <t>1505250149020036</t>
  </si>
  <si>
    <t>王达来</t>
  </si>
  <si>
    <t>152326196908170918</t>
  </si>
  <si>
    <t>396b4e35e483470b8010dff9d771ceaa</t>
  </si>
  <si>
    <t>6fa65dc5e46011dd9dffcf18f4200bc4_0</t>
  </si>
  <si>
    <t>6fa65dc6e46011dd9dffcf18f4200bc4</t>
  </si>
  <si>
    <t>1505250149020037</t>
  </si>
  <si>
    <t>韩额尔敦宝力高</t>
  </si>
  <si>
    <t>152326198305120910</t>
  </si>
  <si>
    <t>9388922f308d404cbbb276d7078c0fac</t>
  </si>
  <si>
    <t>0cd92252e46111dd9dffcf18f4200bc4_0</t>
  </si>
  <si>
    <t>92e981a6e46111dd9dffcf18f4200bc4</t>
  </si>
  <si>
    <t>1505250149020038</t>
  </si>
  <si>
    <t>阿力坦胡</t>
  </si>
  <si>
    <t>152326196504070929</t>
  </si>
  <si>
    <t>b75e7547b2bd409fb0fc7eaf58e12f5e</t>
  </si>
  <si>
    <t>dc7664efe46111dd9dffcf18f4200bc4_0</t>
  </si>
  <si>
    <t>dc7664f0e46111dd9dffcf18f4200bc4</t>
  </si>
  <si>
    <t>1505250149020039</t>
  </si>
  <si>
    <t>宝月亮</t>
  </si>
  <si>
    <t>152326194611030923</t>
  </si>
  <si>
    <t>f3a50f55bcc94a5d99305ae1abceed7c</t>
  </si>
  <si>
    <t>7ae37e0fe46211dd9dffcf18f4200bc4_0</t>
  </si>
  <si>
    <t>7ae37e10e46211dd9dffcf18f4200bc4</t>
  </si>
  <si>
    <t>1505250149020040</t>
  </si>
  <si>
    <t>宝巴特尔</t>
  </si>
  <si>
    <t>152326197302230917</t>
  </si>
  <si>
    <t>6df539fd421446dc8b29d70c88d680fc</t>
  </si>
  <si>
    <t>27f0cb46e46311dd9dffcf18f4200bc4_0</t>
  </si>
  <si>
    <t>27f0cb47e46311dd9dffcf18f4200bc4</t>
  </si>
  <si>
    <t>1505250149020041</t>
  </si>
  <si>
    <t>高英格</t>
  </si>
  <si>
    <t>152326194802220922</t>
  </si>
  <si>
    <t>cfb031a821364026a06b39be2bbed84c</t>
  </si>
  <si>
    <t>ef961b30e46311dd9dffcf18f4200bc4_0</t>
  </si>
  <si>
    <t>ef961b31e46311dd9dffcf18f4200bc4</t>
  </si>
  <si>
    <t>1505250149020042</t>
  </si>
  <si>
    <t>陈图门白音</t>
  </si>
  <si>
    <t>152326197607070918</t>
  </si>
  <si>
    <t>13634752380</t>
  </si>
  <si>
    <t>049f7069f37043cf9e549b67f9bae126</t>
  </si>
  <si>
    <t>c6d58f82e46411dd9dffcf18f4200bc4_0</t>
  </si>
  <si>
    <t>98c3a0aae46511dd9dffcf18f4200bc4</t>
  </si>
  <si>
    <t>1505250149020043</t>
  </si>
  <si>
    <t>高晶月</t>
  </si>
  <si>
    <t>152326194101020928</t>
  </si>
  <si>
    <t>3f2572cbfc53496cb5cf51d843ea6160</t>
  </si>
  <si>
    <t>e07b9d18e46511dd9dffcf18f4200bc4_0</t>
  </si>
  <si>
    <t>e07b9d19e46511dd9dffcf18f4200bc4</t>
  </si>
  <si>
    <t>1505250149020044</t>
  </si>
  <si>
    <t>宝萨木雅</t>
  </si>
  <si>
    <t>152326196307160933</t>
  </si>
  <si>
    <t>e7bed78682d749f09b98b75aab46cfd9</t>
  </si>
  <si>
    <t>2b44f736e46611dd9dffcf18f4200bc4_0</t>
  </si>
  <si>
    <t>2b44f737e46611dd9dffcf18f4200bc4</t>
  </si>
  <si>
    <t>1505250149020045</t>
  </si>
  <si>
    <t>宝哈斯图雅</t>
  </si>
  <si>
    <t>152326196601060925</t>
  </si>
  <si>
    <t>1175470f1962439ca39f634481321689</t>
  </si>
  <si>
    <t>8c64183fe46611dd9dffcf18f4200bc4_0</t>
  </si>
  <si>
    <t>8c641840e46611dd9dffcf18f4200bc4</t>
  </si>
  <si>
    <t>1505250149020046</t>
  </si>
  <si>
    <t>宝宝力高</t>
  </si>
  <si>
    <t>152326196410100912</t>
  </si>
  <si>
    <t>394fbb9464fe43cb81a040c3e9e911c0</t>
  </si>
  <si>
    <t>9e441902e46711dd9dffcf18f4200bc4_0</t>
  </si>
  <si>
    <t>9e441903e46711dd9dffcf18f4200bc4</t>
  </si>
  <si>
    <t>1505250149020047</t>
  </si>
  <si>
    <t>梁宝迪贺什格</t>
  </si>
  <si>
    <t>152326195112280914</t>
  </si>
  <si>
    <t>8958b1a393ce4c0d86444a8d5b905e9c</t>
  </si>
  <si>
    <t>8bae71f2e46811dd9dffcf18f4200bc4_0</t>
  </si>
  <si>
    <t>8bae71f3e46811dd9dffcf18f4200bc4</t>
  </si>
  <si>
    <t>1505250149020048</t>
  </si>
  <si>
    <t>韩吉力根</t>
  </si>
  <si>
    <t>152326196509080915</t>
  </si>
  <si>
    <t>50021e6b81de444f9bd2a2332fc47537</t>
  </si>
  <si>
    <t>0a619918e46911dd9dffcf18f4200bc4_0</t>
  </si>
  <si>
    <t>0a619919e46911dd9dffcf18f4200bc4</t>
  </si>
  <si>
    <t>1505250149020049</t>
  </si>
  <si>
    <t>韩那仁通力嘎</t>
  </si>
  <si>
    <t>152326196510010914</t>
  </si>
  <si>
    <t>99762546de1941e3ae1a7b23f537512b</t>
  </si>
  <si>
    <t>bbe32f40e46911dd9dffcf18f4200bc4_0</t>
  </si>
  <si>
    <t>bbe32f41e46911dd9dffcf18f4200bc4</t>
  </si>
  <si>
    <t>1505250149020050</t>
  </si>
  <si>
    <t>高孟乌力吉</t>
  </si>
  <si>
    <t>152326197308290910</t>
  </si>
  <si>
    <t>0eb30c3db85b409aba66a7fe641302c7</t>
  </si>
  <si>
    <t>606e7284e46a11dd9dffcf18f4200bc4_0</t>
  </si>
  <si>
    <t>606e7285e46a11dd9dffcf18f4200bc4</t>
  </si>
  <si>
    <t>1505250149020051</t>
  </si>
  <si>
    <t>王海胜</t>
  </si>
  <si>
    <t>152326196907150915</t>
  </si>
  <si>
    <t>d4e0796d344045859108b5f174aa862a</t>
  </si>
  <si>
    <t>dd79dc1be46a11dd9dffcf18f4200bc4_0</t>
  </si>
  <si>
    <t>dd79dc1ce46a11dd9dffcf18f4200bc4</t>
  </si>
  <si>
    <t>1505250149020052</t>
  </si>
  <si>
    <t>白跟小</t>
  </si>
  <si>
    <t>152326197509150922</t>
  </si>
  <si>
    <t>34a60b6cdc0a484fa202b556b9dd00e7</t>
  </si>
  <si>
    <t>6bf49f18e46b11dd9dffcf18f4200bc4_0</t>
  </si>
  <si>
    <t>6bf49f19e46b11dd9dffcf18f4200bc4</t>
  </si>
  <si>
    <t>1505250149020053</t>
  </si>
  <si>
    <t>韩海泉</t>
  </si>
  <si>
    <t>152326196801090918</t>
  </si>
  <si>
    <t>9acb5836415846789bd0c61e74dc9bc3</t>
  </si>
  <si>
    <t>d725b95ae46b11dd9dffcf18f4200bc4_0</t>
  </si>
  <si>
    <t>d725b95be46b11dd9dffcf18f4200bc4</t>
  </si>
  <si>
    <t>1505250149020054</t>
  </si>
  <si>
    <t>韩布和白音</t>
  </si>
  <si>
    <t>152326195802150914</t>
  </si>
  <si>
    <t>64db7ac87b5647bdb2a57af51b8ef830</t>
  </si>
  <si>
    <t>4d818f40e46c11dd9dffcf18f4200bc4_0</t>
  </si>
  <si>
    <t>4d818f41e46c11dd9dffcf18f4200bc4</t>
  </si>
  <si>
    <t>1505250149020055</t>
  </si>
  <si>
    <t>马常明</t>
  </si>
  <si>
    <t>152326197303290911</t>
  </si>
  <si>
    <t>2ce45819679242828e16c5428459c471</t>
  </si>
  <si>
    <t>8bef75d0e46c11dd9dffcf18f4200bc4_0</t>
  </si>
  <si>
    <t>8bef75d1e46c11dd9dffcf18f4200bc4</t>
  </si>
  <si>
    <t>1505250149020056</t>
  </si>
  <si>
    <t>白玉兰</t>
  </si>
  <si>
    <t>152326194602080929</t>
  </si>
  <si>
    <t>4c130ee5503b4f3889d0bf29a82384ec</t>
  </si>
  <si>
    <t>0cf82549e46d11dd9dffcf18f4200bc4_0</t>
  </si>
  <si>
    <t>0cf8254ae46d11dd9dffcf18f4200bc4</t>
  </si>
  <si>
    <t>1505250149020057</t>
  </si>
  <si>
    <t>马德力根仓</t>
  </si>
  <si>
    <t>152326197403210915</t>
  </si>
  <si>
    <t>53a2e2d4104144efba37bc67fef1c541</t>
  </si>
  <si>
    <t>8ecfe461e46d11dd9dffcf18f4200bc4_0</t>
  </si>
  <si>
    <t>8ecfe462e46d11dd9dffcf18f4200bc4</t>
  </si>
  <si>
    <t>1505250149020058</t>
  </si>
  <si>
    <t>宝文明</t>
  </si>
  <si>
    <t>152326196609210916</t>
  </si>
  <si>
    <t>9bf6725aa5414aefabb6da6e3fc47314</t>
  </si>
  <si>
    <t>f98c436de46d11dd9dffcf18f4200bc4_0</t>
  </si>
  <si>
    <t>f98c436ee46d11dd9dffcf18f4200bc4</t>
  </si>
  <si>
    <t>1505250149020059</t>
  </si>
  <si>
    <t>韩布和特木乐</t>
  </si>
  <si>
    <t>152326195601220912</t>
  </si>
  <si>
    <t>8671788c9cfc40b99ff9f14d83ed25b4</t>
  </si>
  <si>
    <t>923c8d1be46e11dd9dffcf18f4200bc4_0</t>
  </si>
  <si>
    <t>923c8d1ce46e11dd9dffcf18f4200bc4</t>
  </si>
  <si>
    <t>1505250149020060</t>
  </si>
  <si>
    <t>李哈斯巴特尔</t>
  </si>
  <si>
    <t>15232619710316091X</t>
  </si>
  <si>
    <t>8234395f1bf94e55b348aeed6da51e1a</t>
  </si>
  <si>
    <t>32561e22e46f11dd9dffcf18f4200bc4_0</t>
  </si>
  <si>
    <t>32561e23e46f11dd9dffcf18f4200bc4</t>
  </si>
  <si>
    <t>1505250149020061</t>
  </si>
  <si>
    <t>杭乌兰巴塔尔</t>
  </si>
  <si>
    <t>152326197612070912</t>
  </si>
  <si>
    <t>7077cc04552e49aeab91c4bf507a33e2</t>
  </si>
  <si>
    <t>bb0ce4c2e46f11dd9dffcf18f4200bc4_0</t>
  </si>
  <si>
    <t>f3c7998ee46f11dd9dffcf18f4200bc4</t>
  </si>
  <si>
    <t>1505250149020062</t>
  </si>
  <si>
    <t>152326196603170917</t>
  </si>
  <si>
    <t>05179de5fca14535952b3e75ecb3162a</t>
  </si>
  <si>
    <t>2e6a6f22e47011dd9dffcf18f4200bc4_0</t>
  </si>
  <si>
    <t>2e6a6f23e47011dd9dffcf18f4200bc4</t>
  </si>
  <si>
    <t>1505250149020063</t>
  </si>
  <si>
    <t>陈那顺巴雅尔</t>
  </si>
  <si>
    <t>152326198703240918</t>
  </si>
  <si>
    <t>64cb4890e13c449cb5e86f366ec8448b</t>
  </si>
  <si>
    <t>93eb6dd7e47111dd9dffcf18f4200bc4_0</t>
  </si>
  <si>
    <t>93eb6dd8e47111dd9dffcf18f4200bc4</t>
  </si>
  <si>
    <t>1505250149020064</t>
  </si>
  <si>
    <t>王领小</t>
  </si>
  <si>
    <t>152326195409280923</t>
  </si>
  <si>
    <t>b5011c92451749eb893af656fd7ca45e</t>
  </si>
  <si>
    <t>1e80b967e47211dd9dffcf18f4200bc4_0</t>
  </si>
  <si>
    <t>6d854d71e47211dd9dffcf18f4200bc4</t>
  </si>
  <si>
    <t>1505250149020065</t>
  </si>
  <si>
    <t>马布和特木乐</t>
  </si>
  <si>
    <t>152326195111090916</t>
  </si>
  <si>
    <t>aa30cd2e058d4db2b2ba0001e02b96e1</t>
  </si>
  <si>
    <t>a4daf39fe47211dd9dffcf18f4200bc4_0</t>
  </si>
  <si>
    <t>a4daf3a0e47211dd9dffcf18f4200bc4</t>
  </si>
  <si>
    <t>1505250149020066</t>
  </si>
  <si>
    <t>宝正月九</t>
  </si>
  <si>
    <t>152326195601090919</t>
  </si>
  <si>
    <t>9c8a5e7cd25147caa4699a35b128c348</t>
  </si>
  <si>
    <t>b675d3ece47311dd9dffcf18f4200bc4_0</t>
  </si>
  <si>
    <t>b675d3ede47311dd9dffcf18f4200bc4</t>
  </si>
  <si>
    <t>1505250149020067</t>
  </si>
  <si>
    <t>马达木林</t>
  </si>
  <si>
    <t>152326195701040919</t>
  </si>
  <si>
    <t>aefe091230c14aedac130fd50e2ed455</t>
  </si>
  <si>
    <t>1d944bb8e47411dd9dffcf18f4200bc4_0</t>
  </si>
  <si>
    <t>1d944bb9e47411dd9dffcf18f4200bc4</t>
  </si>
  <si>
    <t>1505250149020068</t>
  </si>
  <si>
    <t>韩哈斯敖其尔</t>
  </si>
  <si>
    <t>152326197506160914</t>
  </si>
  <si>
    <t>7ee7ab8b25c8496490a469fcd81ca595</t>
  </si>
  <si>
    <t>92ef2c40e47411dd9dffcf18f4200bc4_0</t>
  </si>
  <si>
    <t>92ef2c41e47411dd9dffcf18f4200bc4</t>
  </si>
  <si>
    <t>1505250149020069</t>
  </si>
  <si>
    <t>陈宝喜</t>
  </si>
  <si>
    <t>152326195704140923</t>
  </si>
  <si>
    <t>88cf6a9543654b61b7368f86341bcba3</t>
  </si>
  <si>
    <t>073d09e4e47511dd9dffcf18f4200bc4_0</t>
  </si>
  <si>
    <t>073d09e5e47511dd9dffcf18f4200bc4</t>
  </si>
  <si>
    <t>1505250149020070</t>
  </si>
  <si>
    <t>梁莫德格</t>
  </si>
  <si>
    <t>152326194801070926</t>
  </si>
  <si>
    <t>6285508602d941848ab8ce57d227041f</t>
  </si>
  <si>
    <t>d19bd4efe47511dd9dffcf18f4200bc4_0</t>
  </si>
  <si>
    <t>d19bd4f0e47511dd9dffcf18f4200bc4</t>
  </si>
  <si>
    <t>1505250149020071</t>
  </si>
  <si>
    <t>吴淑云</t>
  </si>
  <si>
    <t>152326195912220928</t>
  </si>
  <si>
    <t>95138e49276844ee9c4ce02ae9060964</t>
  </si>
  <si>
    <t>C40FC8CF-2460-0001-2188-13E0EEDB4640_0</t>
  </si>
  <si>
    <t>C40FC8CF-2460-0001-6A4E-1F705F401461</t>
  </si>
  <si>
    <t>1505250149020072</t>
  </si>
  <si>
    <t>宝金钢</t>
  </si>
  <si>
    <t>152326197708050916</t>
  </si>
  <si>
    <t>41d9abbb2f5e44c397974ab5429147ea</t>
  </si>
  <si>
    <t>8bb54b23b98411dfa7de5f85289583d5_0</t>
  </si>
  <si>
    <t>185CE11F-6645-4F92-A1EC-D94706E37747</t>
  </si>
  <si>
    <t>1505250149020073</t>
  </si>
  <si>
    <t>李吉布胡朗</t>
  </si>
  <si>
    <t>152326197902080916</t>
  </si>
  <si>
    <t>9fe64bd2274b40288a891fe3e91289dd</t>
  </si>
  <si>
    <t>9ec052f4b98411dfa7de5f85289583d5_0</t>
  </si>
  <si>
    <t>1B15B400-1717-4CB6-A6A2-0F6EA5F0A2A7</t>
  </si>
  <si>
    <t>1505250149020074</t>
  </si>
  <si>
    <t>梁玉山</t>
  </si>
  <si>
    <t>152326198102200910</t>
  </si>
  <si>
    <t>18747435922</t>
  </si>
  <si>
    <t>7bcce3fdb8e44a6d9001aecb0912151c</t>
  </si>
  <si>
    <t>C61DB50B-E690-0001-79F0-C0CBB9505070_0</t>
  </si>
  <si>
    <t>C61DB50B-E690-0001-E0BA-1575ED74A300</t>
  </si>
  <si>
    <t>1505250149020075</t>
  </si>
  <si>
    <t>李树冬</t>
  </si>
  <si>
    <t>152326198707010036</t>
  </si>
  <si>
    <t>531e45dee8d2430188287118179387a8</t>
  </si>
  <si>
    <t>C65A9C79-3940-0001-EBC6-FB401D001C6E_0</t>
  </si>
  <si>
    <t>C65A9C79-3940-0001-F07A-17BB1CD018FB</t>
  </si>
  <si>
    <t>1505250149020076</t>
  </si>
  <si>
    <t>杭阿力坦仓</t>
  </si>
  <si>
    <t>152326198608160936</t>
  </si>
  <si>
    <t>18301083217</t>
  </si>
  <si>
    <t>a0f3f34b50034ab98460549bcaed3a55</t>
  </si>
  <si>
    <t>f28001786ec711e48984c9c97b22836e_0</t>
  </si>
  <si>
    <t>f28001796ec711e48984c9c97b22836e</t>
  </si>
  <si>
    <t>1505250149020077</t>
  </si>
  <si>
    <t>杭孟根花</t>
  </si>
  <si>
    <t>152326198510060929</t>
  </si>
  <si>
    <t>15201517155</t>
  </si>
  <si>
    <t>3d77f2c8bb00454f9a6c9d6fa6ae86e6</t>
  </si>
  <si>
    <t>0e07952c6ec811e48984c9c97b22836e_0</t>
  </si>
  <si>
    <t>0e07952d6ec811e48984c9c97b22836e</t>
  </si>
  <si>
    <t>1505250149020078</t>
  </si>
  <si>
    <t>杭孟根仓</t>
  </si>
  <si>
    <t>152326198205270911</t>
  </si>
  <si>
    <t>18811051102</t>
  </si>
  <si>
    <t>916b7a300448445ca726fb6e622614f1</t>
  </si>
  <si>
    <t>49f365796ec811e48984c9c97b22836e_0</t>
  </si>
  <si>
    <t>49f3657a6ec811e48984c9c97b22836e</t>
  </si>
  <si>
    <t>1505250149020079</t>
  </si>
  <si>
    <t>侯娅如</t>
  </si>
  <si>
    <t>152326199711100928</t>
  </si>
  <si>
    <t>15147140464</t>
  </si>
  <si>
    <t>c30872936a444f049d7bcd65bbc8f1be</t>
  </si>
  <si>
    <t>aee23e00ea7311e6bd9fb940a9485d4b_0</t>
  </si>
  <si>
    <t>aee23dffea7311e6bd9fb940a9485d4b</t>
  </si>
  <si>
    <t>1505250149030001</t>
  </si>
  <si>
    <t>梁布和特木乐</t>
  </si>
  <si>
    <t>152326195408050931</t>
  </si>
  <si>
    <t>7400017fe5844ba687157c9a9b4c97cc</t>
  </si>
  <si>
    <t>c7da67dfe6a311dd8596d34d71226317_0</t>
  </si>
  <si>
    <t>c7da67e0e6a311dd8596d34d71226317</t>
  </si>
  <si>
    <t>1505250149030002</t>
  </si>
  <si>
    <t>辛海军</t>
  </si>
  <si>
    <t>152326198202120918</t>
  </si>
  <si>
    <t>9d1acde281304cfbbe21ab6e215d1e1d</t>
  </si>
  <si>
    <t>1049a683e6a411dd8596d34d71226317_0</t>
  </si>
  <si>
    <t>1049a684e6a411dd8596d34d71226317</t>
  </si>
  <si>
    <t>1505250149030003</t>
  </si>
  <si>
    <t>梁马喜巴塔</t>
  </si>
  <si>
    <t>152326196905080917</t>
  </si>
  <si>
    <t>1632d92b9a45491096521abe0e8c8c29</t>
  </si>
  <si>
    <t>8681c7a2e6a411dd8596d34d71226317_0</t>
  </si>
  <si>
    <t>8681c7a3e6a411dd8596d34d71226317</t>
  </si>
  <si>
    <t>1505250149030004</t>
  </si>
  <si>
    <t>席老小</t>
  </si>
  <si>
    <t>152326194703100917</t>
  </si>
  <si>
    <t>4200558fa95842a8a80e581b4d5e0523</t>
  </si>
  <si>
    <t>93a64015e6c311dd8596d34d71226317_0</t>
  </si>
  <si>
    <t>93a64016e6c311dd8596d34d71226317</t>
  </si>
  <si>
    <t>1505250149030005</t>
  </si>
  <si>
    <t>李巴图加力根</t>
  </si>
  <si>
    <t>152326196506120918</t>
  </si>
  <si>
    <t>22b460d658b444aebbe4d3c6a6e02f63</t>
  </si>
  <si>
    <t>48029516e6c411dd8596d34d71226317_0</t>
  </si>
  <si>
    <t>48029517e6c411dd8596d34d71226317</t>
  </si>
  <si>
    <t>1505250149030006</t>
  </si>
  <si>
    <t>辛双全</t>
  </si>
  <si>
    <t>152326197208180933</t>
  </si>
  <si>
    <t>20a0ffca9f9b4036a016002d76256697</t>
  </si>
  <si>
    <t>18e37b2ee6c511dd8596d34d71226317_0</t>
  </si>
  <si>
    <t>18e37b2fe6c511dd8596d34d71226317</t>
  </si>
  <si>
    <t>1505250149030007</t>
  </si>
  <si>
    <t>席福全</t>
  </si>
  <si>
    <t>152326196303060919</t>
  </si>
  <si>
    <t>f9c651437b204cf8b569cd5a7d332e73</t>
  </si>
  <si>
    <t>8fa84c6ce6c511dd8596d34d71226317_0</t>
  </si>
  <si>
    <t>8fa84c6de6c511dd8596d34d71226317</t>
  </si>
  <si>
    <t>1505250149030008</t>
  </si>
  <si>
    <t>马哈旦朝鲁</t>
  </si>
  <si>
    <t>152326197005200914</t>
  </si>
  <si>
    <t>9da0118840054a0bb2d9037e3b287059</t>
  </si>
  <si>
    <t>25bba417e6c611dd8596d34d71226317_0</t>
  </si>
  <si>
    <t>25bba418e6c611dd8596d34d71226317</t>
  </si>
  <si>
    <t>1505250149030009</t>
  </si>
  <si>
    <t>辛双林</t>
  </si>
  <si>
    <t>152326196310200916</t>
  </si>
  <si>
    <t>2519336f7fc14e4da26e028409be3940</t>
  </si>
  <si>
    <t>c8e6ba3de6c611dd8596d34d71226317_0</t>
  </si>
  <si>
    <t>c8e6ba3ee6c611dd8596d34d71226317</t>
  </si>
  <si>
    <t>1505250149030010</t>
  </si>
  <si>
    <t>梁长明</t>
  </si>
  <si>
    <t>152326197211180918</t>
  </si>
  <si>
    <t>b21195966e9d4aba9da6b0e7a4088abe</t>
  </si>
  <si>
    <t>6c9e327fe6c711dd8596d34d71226317_0</t>
  </si>
  <si>
    <t>6c9e3280e6c711dd8596d34d71226317</t>
  </si>
  <si>
    <t>1505250149030011</t>
  </si>
  <si>
    <t>包满仓</t>
  </si>
  <si>
    <t>152326197109050914</t>
  </si>
  <si>
    <t>9f3074380ea243f6ae1de869741efa1f</t>
  </si>
  <si>
    <t>301430a8e6c811dd8596d34d71226317_0</t>
  </si>
  <si>
    <t>301430a9e6c811dd8596d34d71226317</t>
  </si>
  <si>
    <t>1505250149030012</t>
  </si>
  <si>
    <t>李布和巴图</t>
  </si>
  <si>
    <t>152326196312230916</t>
  </si>
  <si>
    <t>7c4d2446c3f449d29a81b4bd9165eaa6</t>
  </si>
  <si>
    <t>b78c0f68e6c811dd8596d34d71226317_0</t>
  </si>
  <si>
    <t>b78c0f69e6c811dd8596d34d71226317</t>
  </si>
  <si>
    <t>1505250149030013</t>
  </si>
  <si>
    <t>候桩子</t>
  </si>
  <si>
    <t>152326197112110930</t>
  </si>
  <si>
    <t>494ee110411d488d91a59080870c51fe</t>
  </si>
  <si>
    <t>6da33454e6c911dd8596d34d71226317_0</t>
  </si>
  <si>
    <t>ceb66e05e6c911dd8596d34d71226317</t>
  </si>
  <si>
    <t>1505250149030014</t>
  </si>
  <si>
    <t>赵扎木斯冷</t>
  </si>
  <si>
    <t>152326196012140919</t>
  </si>
  <si>
    <t>6ddafdf9e4094c4ea318d49adeda5f3d</t>
  </si>
  <si>
    <t>0224537be6ca11dd8596d34d71226317_0</t>
  </si>
  <si>
    <t>0224537ce6ca11dd8596d34d71226317</t>
  </si>
  <si>
    <t>1505250149030015</t>
  </si>
  <si>
    <t>吴勿力吉白音</t>
  </si>
  <si>
    <t>152326195207210919</t>
  </si>
  <si>
    <t>fd830d0b034742979a37df8271e82a85</t>
  </si>
  <si>
    <t>b4d1e70de6ca11dd8596d34d71226317_0</t>
  </si>
  <si>
    <t>C55B9B1F-DA20-0001-5CD5-64E014A014AA</t>
  </si>
  <si>
    <t>1505250149030016</t>
  </si>
  <si>
    <t>梁京德</t>
  </si>
  <si>
    <t>152326195604100916</t>
  </si>
  <si>
    <t>55edab355f274855b3c5ebf72fa87d13</t>
  </si>
  <si>
    <t>24d65ac7e6cb11dd8596d34d71226317_0</t>
  </si>
  <si>
    <t>24d65ac8e6cb11dd8596d34d71226317</t>
  </si>
  <si>
    <t>1505250149030017</t>
  </si>
  <si>
    <t>白金锁</t>
  </si>
  <si>
    <t>152326197011030915</t>
  </si>
  <si>
    <t>d86ee47be62d40b0b706137851fe0737</t>
  </si>
  <si>
    <t>0c012080e6cc11dd8596d34d71226317_0</t>
  </si>
  <si>
    <t>0c012081e6cc11dd8596d34d71226317</t>
  </si>
  <si>
    <t>1505250149030018</t>
  </si>
  <si>
    <t>辛双喜</t>
  </si>
  <si>
    <t>152326195512240911</t>
  </si>
  <si>
    <t>f53d7252500f45bca2abce05afb64f79</t>
  </si>
  <si>
    <t>8ab9018be6cc11dd8596d34d71226317_0</t>
  </si>
  <si>
    <t>8ab9018ce6cc11dd8596d34d71226317</t>
  </si>
  <si>
    <t>1505250149030019</t>
  </si>
  <si>
    <t>吴布和白音</t>
  </si>
  <si>
    <t>15232619420925091X</t>
  </si>
  <si>
    <t>b514b1d4f3e44a939b50d28295acd57b</t>
  </si>
  <si>
    <t>f5b5c52be6cc11dd8596d34d71226317_0</t>
  </si>
  <si>
    <t>f5b5c52ce6cc11dd8596d34d71226317</t>
  </si>
  <si>
    <t>1505250149030020</t>
  </si>
  <si>
    <t>陈巴力吉尼玛</t>
  </si>
  <si>
    <t>152326194008040916</t>
  </si>
  <si>
    <t>ba02981247f84b77ae72f5bbeafbe5ec</t>
  </si>
  <si>
    <t>6e1fbaa8e6cd11dd8596d34d71226317_0</t>
  </si>
  <si>
    <t>6e1fbaa9e6cd11dd8596d34d71226317</t>
  </si>
  <si>
    <t>1505250149030021</t>
  </si>
  <si>
    <t>陈巴嘎那</t>
  </si>
  <si>
    <t>15232619481007091X</t>
  </si>
  <si>
    <t>07d17b6457394766a2e5ad6a72321c86</t>
  </si>
  <si>
    <t>dc8af055e6cd11dd8596d34d71226317_0</t>
  </si>
  <si>
    <t>dc8af056e6cd11dd8596d34d71226317</t>
  </si>
  <si>
    <t>1505250149030022</t>
  </si>
  <si>
    <t>吴姑娘</t>
  </si>
  <si>
    <t>152326195909120926</t>
  </si>
  <si>
    <t>fef81146a88f4a49a7193842bd0bf91e</t>
  </si>
  <si>
    <t>10580cc5e6ce11dd8596d34d71226317_0</t>
  </si>
  <si>
    <t>10580cc6e6ce11dd8596d34d71226317</t>
  </si>
  <si>
    <t>1505250149030023</t>
  </si>
  <si>
    <t>李哈斯必力格</t>
  </si>
  <si>
    <t>152326197112170917</t>
  </si>
  <si>
    <t>a6a9abc8ea114a5ab2819d4bc9700471</t>
  </si>
  <si>
    <t>4cfcf37ae6ce11dd8596d34d71226317_0</t>
  </si>
  <si>
    <t>4cfcf37be6ce11dd8596d34d71226317</t>
  </si>
  <si>
    <t>1505250149030024</t>
  </si>
  <si>
    <t>辛来所</t>
  </si>
  <si>
    <t>152326195911210912</t>
  </si>
  <si>
    <t>5f0d14361af14bccb80d677eef8a29d8</t>
  </si>
  <si>
    <t>d9b8057be6ce11dd8596d34d71226317_0</t>
  </si>
  <si>
    <t>d9b8057ce6ce11dd8596d34d71226317</t>
  </si>
  <si>
    <t>1505250149030025</t>
  </si>
  <si>
    <t>候查干巴拉</t>
  </si>
  <si>
    <t>152326194804060918</t>
  </si>
  <si>
    <t>c3086e7ef7f047bca93ba913cd991922</t>
  </si>
  <si>
    <t>8eb8b0e0e6cf11dd8596d34d71226317_0</t>
  </si>
  <si>
    <t>8eb8b0e1e6cf11dd8596d34d71226317</t>
  </si>
  <si>
    <t>1505250149030026</t>
  </si>
  <si>
    <t>包财音必力格</t>
  </si>
  <si>
    <t>15232619651002091X</t>
  </si>
  <si>
    <t>39c24fe2736644e186c16da1292c042e</t>
  </si>
  <si>
    <t>ea43988fe6cf11dd8596d34d71226317_0</t>
  </si>
  <si>
    <t>ea439890e6cf11dd8596d34d71226317</t>
  </si>
  <si>
    <t>1505250149030027</t>
  </si>
  <si>
    <t>吴永健</t>
  </si>
  <si>
    <t>15232619741227091X</t>
  </si>
  <si>
    <t>e32c3a04bc734da0a26cd04f1d882397</t>
  </si>
  <si>
    <t>709435efe6d011dd8596d34d71226317_0</t>
  </si>
  <si>
    <t>709435f0e6d011dd8596d34d71226317</t>
  </si>
  <si>
    <t>1505250149030028</t>
  </si>
  <si>
    <t>孟照英</t>
  </si>
  <si>
    <t>152326196109070929</t>
  </si>
  <si>
    <t>49af102a2e454125a24d54dff6ca5ce9</t>
  </si>
  <si>
    <t>e0b5597ee6d011dd8596d34d71226317_0</t>
  </si>
  <si>
    <t>02f1d7ade6d111dd8596d34d71226317</t>
  </si>
  <si>
    <t>1505250149030029</t>
  </si>
  <si>
    <t>白高尼根加布</t>
  </si>
  <si>
    <t>152326196409150912</t>
  </si>
  <si>
    <t>7348f34677714c719a8b282d383d7bec</t>
  </si>
  <si>
    <t>504eaf35e6d111dd8596d34d71226317_0</t>
  </si>
  <si>
    <t>504eaf36e6d111dd8596d34d71226317</t>
  </si>
  <si>
    <t>1505250149030030</t>
  </si>
  <si>
    <t>辛双福</t>
  </si>
  <si>
    <t>152326196605280917</t>
  </si>
  <si>
    <t>d4ba8fc9789c4bd9952486d02264b862</t>
  </si>
  <si>
    <t>e93f5c9ae6d111dd8596d34d71226317_0</t>
  </si>
  <si>
    <t>e93f5c9be6d111dd8596d34d71226317</t>
  </si>
  <si>
    <t>1505250149030031</t>
  </si>
  <si>
    <t>包长明</t>
  </si>
  <si>
    <t>152326195104140911</t>
  </si>
  <si>
    <t>495baa9a1ec8448c97d461859e34153e</t>
  </si>
  <si>
    <t>5e7d8e58e6d211dd8596d34d71226317_0</t>
  </si>
  <si>
    <t>5e7d8e59e6d211dd8596d34d71226317</t>
  </si>
  <si>
    <t>1505250149030032</t>
  </si>
  <si>
    <t>陈永红</t>
  </si>
  <si>
    <t>152326197903030910</t>
  </si>
  <si>
    <t>25ff7f0dda094ea598d3e1e13cc158bf</t>
  </si>
  <si>
    <t>217a3d69e6d311dd8596d34d71226317_0</t>
  </si>
  <si>
    <t>217a3d6ae6d311dd8596d34d71226317</t>
  </si>
  <si>
    <t>1505250149030033</t>
  </si>
  <si>
    <t>辛格日乐图</t>
  </si>
  <si>
    <t>152326198207270915</t>
  </si>
  <si>
    <t>91c2f5874a8445c480e8e1fd7bde4a6d</t>
  </si>
  <si>
    <t>b49403fde6d311dd8596d34d71226317_0</t>
  </si>
  <si>
    <t>b49403fee6d311dd8596d34d71226317</t>
  </si>
  <si>
    <t>1505250149030034</t>
  </si>
  <si>
    <t>吴德格西</t>
  </si>
  <si>
    <t>15232619680903091X</t>
  </si>
  <si>
    <t>6859a30c1ab942e8bb6045336346ccbf</t>
  </si>
  <si>
    <t>0ef0a5cfe6d411dd8596d34d71226317_0</t>
  </si>
  <si>
    <t>0ef0a5d0e6d411dd8596d34d71226317</t>
  </si>
  <si>
    <t>1505250149030035</t>
  </si>
  <si>
    <t>白金花</t>
  </si>
  <si>
    <t>152326195309120922</t>
  </si>
  <si>
    <t>05ea03f6b9324888bdeab1c2d5fd329f</t>
  </si>
  <si>
    <t>914d9a51e6d411dd8596d34d71226317_0</t>
  </si>
  <si>
    <t>914d9a52e6d411dd8596d34d71226317</t>
  </si>
  <si>
    <t>1505250149030036</t>
  </si>
  <si>
    <t>梁照日格图</t>
  </si>
  <si>
    <t>152326196707040914</t>
  </si>
  <si>
    <t>d5ff0e759e96465bb2788a477094a29e</t>
  </si>
  <si>
    <t>f235f3f5e6d411dd8596d34d71226317_0</t>
  </si>
  <si>
    <t>f235f3f6e6d411dd8596d34d71226317</t>
  </si>
  <si>
    <t>1505250149030037</t>
  </si>
  <si>
    <t>白代来</t>
  </si>
  <si>
    <t>152326196903230918</t>
  </si>
  <si>
    <t>64e2bc5a9cd143c69b6e27d8a6747d0f</t>
  </si>
  <si>
    <t>51daa997e6d511dd8596d34d71226317_0</t>
  </si>
  <si>
    <t>51daa998e6d511dd8596d34d71226317</t>
  </si>
  <si>
    <t>1505250149030039</t>
  </si>
  <si>
    <t>梁阿斯冷</t>
  </si>
  <si>
    <t>15232619430701091X</t>
  </si>
  <si>
    <t>8a1659be5e06481da61bb22ad72387c1</t>
  </si>
  <si>
    <t>660b5031e6d611dd8596d34d71226317_0</t>
  </si>
  <si>
    <t>660b5032e6d611dd8596d34d71226317</t>
  </si>
  <si>
    <t>1505250149030041</t>
  </si>
  <si>
    <t>辛图门加力根</t>
  </si>
  <si>
    <t>152326196212190910</t>
  </si>
  <si>
    <t>43eb550060ea440c8185f8bdcbce4f3f</t>
  </si>
  <si>
    <t>d497a32fe6d611dd8596d34d71226317_0</t>
  </si>
  <si>
    <t>d497a330e6d611dd8596d34d71226317</t>
  </si>
  <si>
    <t>1505250149030042</t>
  </si>
  <si>
    <t>赵哈斯巴塔</t>
  </si>
  <si>
    <t>152326195912290918</t>
  </si>
  <si>
    <t>12dc0c8a6da04b53b74491b0dde973da</t>
  </si>
  <si>
    <t>4b1754a1e6d711dd8596d34d71226317_0</t>
  </si>
  <si>
    <t>4b1754a2e6d711dd8596d34d71226317</t>
  </si>
  <si>
    <t>1505250149030043</t>
  </si>
  <si>
    <t>席哈斯白音</t>
  </si>
  <si>
    <t>152326196505250913</t>
  </si>
  <si>
    <t>e534e693eb0c47a1a5e3bcd41b43cde3</t>
  </si>
  <si>
    <t>dab82ec0e75611dd8596d34d71226317_0</t>
  </si>
  <si>
    <t>dab82ec1e75611dd8596d34d71226317</t>
  </si>
  <si>
    <t>1505250149030044</t>
  </si>
  <si>
    <t>陈青格乐图</t>
  </si>
  <si>
    <t>152326198206200915</t>
  </si>
  <si>
    <t>4c54f6b385c94a79b1ddb1544459453d</t>
  </si>
  <si>
    <t>b7d5b5ffe75711dd8596d34d71226317_0</t>
  </si>
  <si>
    <t>b7d5b600e75711dd8596d34d71226317</t>
  </si>
  <si>
    <t>1505250149030045</t>
  </si>
  <si>
    <t>吴宝力高</t>
  </si>
  <si>
    <t>152326194607210913</t>
  </si>
  <si>
    <t>ef9c915472c2469dbffc5b53a226fa4a</t>
  </si>
  <si>
    <t>4412bd84e75811dd8596d34d71226317_0</t>
  </si>
  <si>
    <t>4412bd85e75811dd8596d34d71226317</t>
  </si>
  <si>
    <t>1505250149030046</t>
  </si>
  <si>
    <t>辛秀英</t>
  </si>
  <si>
    <t>152326196803130928</t>
  </si>
  <si>
    <t>9d2695682f094149a2a87928dd93d0bf</t>
  </si>
  <si>
    <t>e2ad0223e75811dd8596d34d71226317_0</t>
  </si>
  <si>
    <t>b2a4c054e75911dd8596d34d71226317</t>
  </si>
  <si>
    <t>1505250149030047</t>
  </si>
  <si>
    <t>朝格图</t>
  </si>
  <si>
    <t>152326196907160910</t>
  </si>
  <si>
    <t>14502a5c9665444f8f9d69db259cb53f</t>
  </si>
  <si>
    <t>3afc512fe75a11dd8596d34d71226317_0</t>
  </si>
  <si>
    <t>3afc5130e75a11dd8596d34d71226317</t>
  </si>
  <si>
    <t>1505250149030048</t>
  </si>
  <si>
    <t>李永胜</t>
  </si>
  <si>
    <t>152326198103040912</t>
  </si>
  <si>
    <t>aaf447fca00f41b3867a2dbd30a47e92</t>
  </si>
  <si>
    <t>d44509b5e75a11dd8596d34d71226317_0</t>
  </si>
  <si>
    <t>d44509b6e75a11dd8596d34d71226317</t>
  </si>
  <si>
    <t>1505250149030049</t>
  </si>
  <si>
    <t>李布和白音</t>
  </si>
  <si>
    <t>15232619540628091X</t>
  </si>
  <si>
    <t>6495c8e17aef433d9e2b4aee046b97bd</t>
  </si>
  <si>
    <t>7ad28563e75b11dd8596d34d71226317_0</t>
  </si>
  <si>
    <t>7ad28564e75b11dd8596d34d71226317</t>
  </si>
  <si>
    <t>1505250149030050</t>
  </si>
  <si>
    <t>赵胡日查</t>
  </si>
  <si>
    <t>152326197704050919</t>
  </si>
  <si>
    <t>9c4bd7f19c284bf2834c71239880784c</t>
  </si>
  <si>
    <t>c2652a67e75c11dd8596d34d71226317_0</t>
  </si>
  <si>
    <t>c2652a68e75c11dd8596d34d71226317</t>
  </si>
  <si>
    <t>1505250149030051</t>
  </si>
  <si>
    <t>候苏牙勤图</t>
  </si>
  <si>
    <t>152326197106090910</t>
  </si>
  <si>
    <t>ca7f171995924d6fb1dd1e0f76b70b36</t>
  </si>
  <si>
    <t>42952c9de75d11dd8596d34d71226317_0</t>
  </si>
  <si>
    <t>42952c9ee75d11dd8596d34d71226317</t>
  </si>
  <si>
    <t>1505250149030052</t>
  </si>
  <si>
    <t>梁德格吉力呼</t>
  </si>
  <si>
    <t>152326196401070918</t>
  </si>
  <si>
    <t>87bab1bb408d4b91be28981bfd898fe8</t>
  </si>
  <si>
    <t>ca734783e75d11dd8596d34d71226317_0</t>
  </si>
  <si>
    <t>ca734784e75d11dd8596d34d71226317</t>
  </si>
  <si>
    <t>1505250149030053</t>
  </si>
  <si>
    <t>胡那仁必力格</t>
  </si>
  <si>
    <t>152326197111190924</t>
  </si>
  <si>
    <t>9ef6ec64cbd24d729607a14a4308b210</t>
  </si>
  <si>
    <t>4231e123e75e11dd8596d34d71226317_0</t>
  </si>
  <si>
    <t>4231e124e75e11dd8596d34d71226317</t>
  </si>
  <si>
    <t>1505250149030054</t>
  </si>
  <si>
    <t>辛宝泉</t>
  </si>
  <si>
    <t>152326195312050910</t>
  </si>
  <si>
    <t>6b8089fa73674410bfab292d6525ea1c</t>
  </si>
  <si>
    <t>b40918e9e75e11dd8596d34d71226317_0</t>
  </si>
  <si>
    <t>b40918eae75e11dd8596d34d71226317</t>
  </si>
  <si>
    <t>1505250149030055</t>
  </si>
  <si>
    <t>吴布和巴塔</t>
  </si>
  <si>
    <t>152326193711110918</t>
  </si>
  <si>
    <t>bd12d2663d5f452092ea83c29b9e90c0</t>
  </si>
  <si>
    <t>f535366ce75e11dd8596d34d71226317_0</t>
  </si>
  <si>
    <t>f535366de75e11dd8596d34d71226317</t>
  </si>
  <si>
    <t>1505250149030056</t>
  </si>
  <si>
    <t>白金桩</t>
  </si>
  <si>
    <t>152326196811100913</t>
  </si>
  <si>
    <t>2b5862e1631e4a95a1e8cd808c2e556c</t>
  </si>
  <si>
    <t>2b210bd0e76211dd8596d34d71226317_0</t>
  </si>
  <si>
    <t>2b210bd1e76211dd8596d34d71226317</t>
  </si>
  <si>
    <t>1505250149030057</t>
  </si>
  <si>
    <t>吴额尔敦宝力高</t>
  </si>
  <si>
    <t>152326195206120911</t>
  </si>
  <si>
    <t>77e93ebf8197488eb5184e187934b031</t>
  </si>
  <si>
    <t>bfbeb3cde76211dd8596d34d71226317_0</t>
  </si>
  <si>
    <t>bfbeb3cee76211dd8596d34d71226317</t>
  </si>
  <si>
    <t>1505250149030058</t>
  </si>
  <si>
    <t>席萨仁朝格图</t>
  </si>
  <si>
    <t>152326196808090910</t>
  </si>
  <si>
    <t>a02e2c5dff8740f280e78af438887bb5</t>
  </si>
  <si>
    <t>b544db79e76311dd8596d34d71226317_0</t>
  </si>
  <si>
    <t>b544db7ae76311dd8596d34d71226317</t>
  </si>
  <si>
    <t>1505250149030059</t>
  </si>
  <si>
    <t>包财音吉雅</t>
  </si>
  <si>
    <t>152326196709020933</t>
  </si>
  <si>
    <t>9025699302dc4f29a5bf4df447e313b8</t>
  </si>
  <si>
    <t>280c66b0e76411dd8596d34d71226317_0</t>
  </si>
  <si>
    <t>280c66b1e76411dd8596d34d71226317</t>
  </si>
  <si>
    <t>1505250149030060</t>
  </si>
  <si>
    <t>席文化</t>
  </si>
  <si>
    <t>152326196909240914</t>
  </si>
  <si>
    <t>bf1c5710822848bf932fd064357a445d</t>
  </si>
  <si>
    <t>9ea3bf2de76411dd8596d34d71226317_0</t>
  </si>
  <si>
    <t>9ea3bf2ee76411dd8596d34d71226317</t>
  </si>
  <si>
    <t>1505250149030061</t>
  </si>
  <si>
    <t>辛胡必力格</t>
  </si>
  <si>
    <t>152326197102100923</t>
  </si>
  <si>
    <t>0cb4b1315adc4791b11e8ae0f9f2b832</t>
  </si>
  <si>
    <t>2d872e98e76511dd8596d34d71226317_0</t>
  </si>
  <si>
    <t>2d872e99e76511dd8596d34d71226317</t>
  </si>
  <si>
    <t>1505250149030062</t>
  </si>
  <si>
    <t>候斯日古冷</t>
  </si>
  <si>
    <t>152326197307240911</t>
  </si>
  <si>
    <t>29c59622ba9d4d25aa40ba8842554023</t>
  </si>
  <si>
    <t>94c4a098e76511dd8596d34d71226317_0</t>
  </si>
  <si>
    <t>94c4a099e76511dd8596d34d71226317</t>
  </si>
  <si>
    <t>1505250149030063</t>
  </si>
  <si>
    <t>李红心</t>
  </si>
  <si>
    <t>152326197705080917</t>
  </si>
  <si>
    <t>c95a178501e243d3bda175b50461b065</t>
  </si>
  <si>
    <t>451cab20e76611dd8596d34d71226317_0</t>
  </si>
  <si>
    <t>451cab21e76611dd8596d34d71226317</t>
  </si>
  <si>
    <t>1505250149030064</t>
  </si>
  <si>
    <t>陈永胜</t>
  </si>
  <si>
    <t>152326197611170911</t>
  </si>
  <si>
    <t>bd1f8a8f14fa4c74b51d5d07b0b382ec</t>
  </si>
  <si>
    <t>aa6fb207e76611dd8596d34d71226317_0</t>
  </si>
  <si>
    <t>aa6fb208e76611dd8596d34d71226317</t>
  </si>
  <si>
    <t>1505250149030065</t>
  </si>
  <si>
    <t>王旺哈拉</t>
  </si>
  <si>
    <t>152326194707270921</t>
  </si>
  <si>
    <t>ddbf622ee15c4ef8bc59a3fabfc18d08</t>
  </si>
  <si>
    <t>C40FC8B1-8650-0001-76B1-19049B9810C1_0</t>
  </si>
  <si>
    <t>C40FC8B1-8650-0001-F98F-19C01F96CCE0</t>
  </si>
  <si>
    <t>1505250149030066</t>
  </si>
  <si>
    <t>梁额尔都木图</t>
  </si>
  <si>
    <t>152326196007030918</t>
  </si>
  <si>
    <t>aee419a1eeed444ab21e5a2f9b7eb15c</t>
  </si>
  <si>
    <t>C46845A8-D290-0001-3E60-1E311911D990_0</t>
  </si>
  <si>
    <t>C46845A8-D290-0001-A9DE-457013271C21</t>
  </si>
  <si>
    <t>1505250149030067</t>
  </si>
  <si>
    <t>宝秀英</t>
  </si>
  <si>
    <t>152326197809300929</t>
  </si>
  <si>
    <t>4d752f5f948a41d1bd079616f1d3a33a</t>
  </si>
  <si>
    <t>f4e0739c8ff411e4a088b5b4dde304e5_0</t>
  </si>
  <si>
    <t>f4e0739d8ff411e4a088b5b4dde304e5</t>
  </si>
  <si>
    <t>1505250149030068</t>
  </si>
  <si>
    <t>吴宝</t>
  </si>
  <si>
    <t>152326197305040916</t>
  </si>
  <si>
    <t>87326bda98cd449ea380531306039cf2</t>
  </si>
  <si>
    <t>be18eda2250f11e5a92ad7a7e038031d_0</t>
  </si>
  <si>
    <t>be18eda3250f11e5a92ad7a7e038031d</t>
  </si>
  <si>
    <t>1505250149030070</t>
  </si>
  <si>
    <t>高桂英</t>
  </si>
  <si>
    <t>152326194902230925</t>
  </si>
  <si>
    <t>73c2a73de7d345079588959d9005d257</t>
  </si>
  <si>
    <t>dcc6b5bf251111e5a92ad7a7e038031d_0</t>
  </si>
  <si>
    <t>dcc6b5c0251111e5a92ad7a7e038031d</t>
  </si>
  <si>
    <t>1505250149030071</t>
  </si>
  <si>
    <t>侯乌日那</t>
  </si>
  <si>
    <t>152326194812020924</t>
  </si>
  <si>
    <t>15947355159</t>
  </si>
  <si>
    <t>c8fbb652c27c427d865cf2239ca1a616</t>
  </si>
  <si>
    <t>62e34d41aec211e59e8adf5d13889222_0</t>
  </si>
  <si>
    <t>62e34d40aec211e59e8adf5d13889222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</si>
</sst>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0000_ "/>
    <numFmt numFmtId="177" formatCode="#,##0.0000_ "/>
  </numFmts>
  <fonts count="23">
    <font>
      <sz val="11"/>
      <color theme="1"/>
      <name val="宋体"/>
      <charset val="134"/>
      <scheme val="minor"/>
    </font>
    <font>
      <b/>
      <sz val="13"/>
      <color rgb="FF000000"/>
      <name val="宋体"/>
      <charset val="134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14" applyNumberFormat="0" applyAlignment="0" applyProtection="0">
      <alignment vertical="center"/>
    </xf>
    <xf numFmtId="0" fontId="22" fillId="14" borderId="18" applyNumberFormat="0" applyAlignment="0" applyProtection="0">
      <alignment vertical="center"/>
    </xf>
    <xf numFmtId="0" fontId="5" fillId="6" borderId="1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3" fontId="0" fillId="0" borderId="0" xfId="0" applyNumberFormat="1">
      <alignment vertical="center"/>
    </xf>
    <xf numFmtId="3" fontId="3" fillId="0" borderId="10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3"/>
  <sheetViews>
    <sheetView tabSelected="1" zoomScale="130" zoomScaleNormal="130" workbookViewId="0">
      <pane xSplit="4" ySplit="5" topLeftCell="E99" activePane="bottomRight" state="frozen"/>
      <selection/>
      <selection pane="topRight"/>
      <selection pane="bottomLeft"/>
      <selection pane="bottomRight" activeCell="A1" sqref="A1:M1"/>
    </sheetView>
  </sheetViews>
  <sheetFormatPr defaultColWidth="9" defaultRowHeight="13.5"/>
  <cols>
    <col min="1" max="1" width="3.85" customWidth="1"/>
    <col min="2" max="2" width="11.5333333333333" customWidth="1"/>
    <col min="3" max="3" width="9.8" customWidth="1"/>
    <col min="4" max="4" width="9.89166666666667" customWidth="1"/>
    <col min="5" max="5" width="13.9333333333333" customWidth="1"/>
    <col min="6" max="6" width="9.325" customWidth="1"/>
    <col min="7" max="7" width="3.26666666666667" customWidth="1"/>
    <col min="8" max="8" width="9.325" customWidth="1"/>
    <col min="9" max="9" width="4.80833333333333" customWidth="1"/>
    <col min="10" max="10" width="9.025" customWidth="1"/>
    <col min="11" max="11" width="7.20833333333333" customWidth="1"/>
    <col min="12" max="12" width="8.26666666666667" customWidth="1"/>
    <col min="13" max="13" width="12.8833333333333" customWidth="1"/>
    <col min="14" max="18" width="9" hidden="1" customWidth="1"/>
    <col min="19" max="19" width="1.625" customWidth="1"/>
  </cols>
  <sheetData>
    <row r="1" ht="19.5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1"/>
      <c r="N1" s="3"/>
      <c r="O1" s="3"/>
      <c r="P1" s="3"/>
      <c r="Q1" s="3"/>
      <c r="R1" s="3"/>
      <c r="S1" s="3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"/>
      <c r="O3" s="12"/>
      <c r="P3" s="12"/>
      <c r="Q3" s="12"/>
      <c r="R3" s="12"/>
      <c r="S3" s="3"/>
    </row>
    <row r="4" ht="62" customHeight="1" spans="1:1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3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9"/>
    </row>
    <row r="5" hidden="1" customHeight="1" spans="1:19">
      <c r="A5" s="7"/>
      <c r="B5" s="8"/>
      <c r="C5" s="8"/>
      <c r="D5" s="8"/>
      <c r="E5" s="8"/>
      <c r="F5" s="8"/>
      <c r="G5" s="9"/>
      <c r="H5" s="10"/>
      <c r="I5" s="8"/>
      <c r="J5" s="10"/>
      <c r="K5" s="15"/>
      <c r="L5" s="16"/>
      <c r="M5" s="8"/>
      <c r="N5" s="17"/>
      <c r="O5" s="18"/>
      <c r="P5" s="18"/>
      <c r="Q5" s="18"/>
      <c r="R5" s="18"/>
      <c r="S5" s="20"/>
    </row>
    <row r="6" ht="18" customHeight="1" spans="1:19">
      <c r="A6" s="7">
        <f>2-1</f>
        <v>1</v>
      </c>
      <c r="B6" s="8" t="s">
        <v>21</v>
      </c>
      <c r="C6" s="8" t="s">
        <v>22</v>
      </c>
      <c r="D6" s="8" t="s">
        <v>22</v>
      </c>
      <c r="E6" s="8" t="s">
        <v>23</v>
      </c>
      <c r="F6" s="8"/>
      <c r="G6" s="9">
        <v>3</v>
      </c>
      <c r="H6" s="10">
        <f>G6*165.9</f>
        <v>497.7</v>
      </c>
      <c r="I6" s="9">
        <v>3</v>
      </c>
      <c r="J6" s="10">
        <v>497.7</v>
      </c>
      <c r="K6" s="15">
        <v>9.66</v>
      </c>
      <c r="L6" s="16">
        <f t="shared" ref="L6:L69" si="0">ROUND((J6*K6),2)</f>
        <v>4807.78</v>
      </c>
      <c r="M6" s="8">
        <v>165.9</v>
      </c>
      <c r="N6" s="17"/>
      <c r="O6" s="18" t="s">
        <v>24</v>
      </c>
      <c r="P6" s="18" t="s">
        <v>25</v>
      </c>
      <c r="Q6" s="18" t="s">
        <v>26</v>
      </c>
      <c r="R6" s="18" t="s">
        <v>23</v>
      </c>
      <c r="S6" s="20"/>
    </row>
    <row r="7" ht="18" customHeight="1" spans="1:19">
      <c r="A7" s="7">
        <f>3-1</f>
        <v>2</v>
      </c>
      <c r="B7" s="8" t="s">
        <v>27</v>
      </c>
      <c r="C7" s="8" t="s">
        <v>28</v>
      </c>
      <c r="D7" s="8" t="s">
        <v>28</v>
      </c>
      <c r="E7" s="8" t="s">
        <v>29</v>
      </c>
      <c r="F7" s="8" t="s">
        <v>30</v>
      </c>
      <c r="G7" s="9">
        <v>3</v>
      </c>
      <c r="H7" s="10">
        <f t="shared" ref="H7:H38" si="1">G7*165.9</f>
        <v>497.7</v>
      </c>
      <c r="I7" s="9">
        <v>3</v>
      </c>
      <c r="J7" s="10"/>
      <c r="K7" s="15"/>
      <c r="L7" s="16">
        <f t="shared" si="0"/>
        <v>0</v>
      </c>
      <c r="M7" s="8"/>
      <c r="N7" s="17"/>
      <c r="O7" s="18" t="s">
        <v>31</v>
      </c>
      <c r="P7" s="18" t="s">
        <v>32</v>
      </c>
      <c r="Q7" s="18" t="s">
        <v>33</v>
      </c>
      <c r="R7" s="18" t="s">
        <v>29</v>
      </c>
      <c r="S7" s="20"/>
    </row>
    <row r="8" ht="18" customHeight="1" spans="1:19">
      <c r="A8" s="7">
        <f>4-1</f>
        <v>3</v>
      </c>
      <c r="B8" s="8" t="s">
        <v>34</v>
      </c>
      <c r="C8" s="8" t="s">
        <v>35</v>
      </c>
      <c r="D8" s="8" t="s">
        <v>35</v>
      </c>
      <c r="E8" s="8" t="s">
        <v>36</v>
      </c>
      <c r="F8" s="8"/>
      <c r="G8" s="9">
        <v>5</v>
      </c>
      <c r="H8" s="10">
        <f t="shared" si="1"/>
        <v>829.5</v>
      </c>
      <c r="I8" s="9">
        <v>5</v>
      </c>
      <c r="J8" s="10"/>
      <c r="K8" s="15"/>
      <c r="L8" s="16">
        <f t="shared" si="0"/>
        <v>0</v>
      </c>
      <c r="M8" s="8"/>
      <c r="N8" s="17"/>
      <c r="O8" s="18" t="s">
        <v>37</v>
      </c>
      <c r="P8" s="18" t="s">
        <v>38</v>
      </c>
      <c r="Q8" s="18" t="s">
        <v>39</v>
      </c>
      <c r="R8" s="18" t="s">
        <v>36</v>
      </c>
      <c r="S8" s="20"/>
    </row>
    <row r="9" ht="18" customHeight="1" spans="1:19">
      <c r="A9" s="7">
        <f>5-1</f>
        <v>4</v>
      </c>
      <c r="B9" s="8" t="s">
        <v>40</v>
      </c>
      <c r="C9" s="8" t="s">
        <v>41</v>
      </c>
      <c r="D9" s="8" t="s">
        <v>41</v>
      </c>
      <c r="E9" s="8" t="s">
        <v>42</v>
      </c>
      <c r="F9" s="8"/>
      <c r="G9" s="9">
        <v>3</v>
      </c>
      <c r="H9" s="10">
        <f t="shared" si="1"/>
        <v>497.7</v>
      </c>
      <c r="I9" s="9">
        <v>3</v>
      </c>
      <c r="J9" s="10"/>
      <c r="K9" s="9"/>
      <c r="L9" s="16">
        <f t="shared" si="0"/>
        <v>0</v>
      </c>
      <c r="M9" s="8"/>
      <c r="N9" s="17"/>
      <c r="O9" s="18" t="s">
        <v>43</v>
      </c>
      <c r="P9" s="18" t="s">
        <v>44</v>
      </c>
      <c r="Q9" s="18" t="s">
        <v>45</v>
      </c>
      <c r="R9" s="18" t="s">
        <v>42</v>
      </c>
      <c r="S9" s="20"/>
    </row>
    <row r="10" ht="18" customHeight="1" spans="1:19">
      <c r="A10" s="7">
        <f>6-1</f>
        <v>5</v>
      </c>
      <c r="B10" s="8" t="s">
        <v>46</v>
      </c>
      <c r="C10" s="8" t="s">
        <v>47</v>
      </c>
      <c r="D10" s="8" t="s">
        <v>47</v>
      </c>
      <c r="E10" s="8" t="s">
        <v>48</v>
      </c>
      <c r="F10" s="8"/>
      <c r="G10" s="9">
        <v>4</v>
      </c>
      <c r="H10" s="10">
        <f t="shared" si="1"/>
        <v>663.6</v>
      </c>
      <c r="I10" s="9">
        <v>4</v>
      </c>
      <c r="J10" s="10"/>
      <c r="K10" s="9"/>
      <c r="L10" s="16">
        <f t="shared" si="0"/>
        <v>0</v>
      </c>
      <c r="M10" s="8"/>
      <c r="N10" s="17"/>
      <c r="O10" s="18" t="s">
        <v>49</v>
      </c>
      <c r="P10" s="18" t="s">
        <v>50</v>
      </c>
      <c r="Q10" s="18" t="s">
        <v>51</v>
      </c>
      <c r="R10" s="18" t="s">
        <v>48</v>
      </c>
      <c r="S10" s="20"/>
    </row>
    <row r="11" ht="18" customHeight="1" spans="1:19">
      <c r="A11" s="7">
        <f>7-1</f>
        <v>6</v>
      </c>
      <c r="B11" s="8" t="s">
        <v>52</v>
      </c>
      <c r="C11" s="8" t="s">
        <v>53</v>
      </c>
      <c r="D11" s="8" t="s">
        <v>53</v>
      </c>
      <c r="E11" s="8" t="s">
        <v>54</v>
      </c>
      <c r="F11" s="8"/>
      <c r="G11" s="9">
        <v>1</v>
      </c>
      <c r="H11" s="10">
        <f t="shared" si="1"/>
        <v>165.9</v>
      </c>
      <c r="I11" s="9">
        <v>1</v>
      </c>
      <c r="J11" s="10"/>
      <c r="K11" s="9"/>
      <c r="L11" s="16">
        <f t="shared" si="0"/>
        <v>0</v>
      </c>
      <c r="M11" s="8"/>
      <c r="N11" s="17"/>
      <c r="O11" s="18" t="s">
        <v>55</v>
      </c>
      <c r="P11" s="18" t="s">
        <v>56</v>
      </c>
      <c r="Q11" s="18" t="s">
        <v>57</v>
      </c>
      <c r="R11" s="18" t="s">
        <v>54</v>
      </c>
      <c r="S11" s="20"/>
    </row>
    <row r="12" ht="18" customHeight="1" spans="1:19">
      <c r="A12" s="7">
        <f>8-1</f>
        <v>7</v>
      </c>
      <c r="B12" s="8" t="s">
        <v>58</v>
      </c>
      <c r="C12" s="8" t="s">
        <v>59</v>
      </c>
      <c r="D12" s="8" t="s">
        <v>59</v>
      </c>
      <c r="E12" s="8" t="s">
        <v>60</v>
      </c>
      <c r="F12" s="8"/>
      <c r="G12" s="9">
        <v>3</v>
      </c>
      <c r="H12" s="10">
        <f t="shared" si="1"/>
        <v>497.7</v>
      </c>
      <c r="I12" s="9">
        <v>3</v>
      </c>
      <c r="J12" s="10"/>
      <c r="K12" s="9"/>
      <c r="L12" s="16">
        <f t="shared" si="0"/>
        <v>0</v>
      </c>
      <c r="M12" s="8"/>
      <c r="N12" s="17"/>
      <c r="O12" s="18" t="s">
        <v>61</v>
      </c>
      <c r="P12" s="18" t="s">
        <v>62</v>
      </c>
      <c r="Q12" s="18" t="s">
        <v>63</v>
      </c>
      <c r="R12" s="18" t="s">
        <v>60</v>
      </c>
      <c r="S12" s="20"/>
    </row>
    <row r="13" ht="18" customHeight="1" spans="1:19">
      <c r="A13" s="7">
        <f>9-1</f>
        <v>8</v>
      </c>
      <c r="B13" s="8" t="s">
        <v>64</v>
      </c>
      <c r="C13" s="8" t="s">
        <v>65</v>
      </c>
      <c r="D13" s="8" t="s">
        <v>65</v>
      </c>
      <c r="E13" s="8" t="s">
        <v>66</v>
      </c>
      <c r="F13" s="8"/>
      <c r="G13" s="9">
        <v>1</v>
      </c>
      <c r="H13" s="10">
        <f t="shared" si="1"/>
        <v>165.9</v>
      </c>
      <c r="I13" s="9">
        <v>1</v>
      </c>
      <c r="J13" s="10"/>
      <c r="K13" s="9"/>
      <c r="L13" s="16">
        <f t="shared" si="0"/>
        <v>0</v>
      </c>
      <c r="M13" s="8"/>
      <c r="N13" s="17"/>
      <c r="O13" s="18" t="s">
        <v>67</v>
      </c>
      <c r="P13" s="18" t="s">
        <v>68</v>
      </c>
      <c r="Q13" s="18" t="s">
        <v>69</v>
      </c>
      <c r="R13" s="18" t="s">
        <v>66</v>
      </c>
      <c r="S13" s="20"/>
    </row>
    <row r="14" ht="18" customHeight="1" spans="1:19">
      <c r="A14" s="7">
        <f>10-1</f>
        <v>9</v>
      </c>
      <c r="B14" s="8" t="s">
        <v>70</v>
      </c>
      <c r="C14" s="8" t="s">
        <v>71</v>
      </c>
      <c r="D14" s="8" t="s">
        <v>71</v>
      </c>
      <c r="E14" s="8" t="s">
        <v>72</v>
      </c>
      <c r="F14" s="8"/>
      <c r="G14" s="9">
        <v>1</v>
      </c>
      <c r="H14" s="10">
        <f t="shared" si="1"/>
        <v>165.9</v>
      </c>
      <c r="I14" s="9">
        <v>1</v>
      </c>
      <c r="J14" s="10"/>
      <c r="K14" s="9"/>
      <c r="L14" s="16">
        <f t="shared" si="0"/>
        <v>0</v>
      </c>
      <c r="M14" s="8"/>
      <c r="N14" s="17"/>
      <c r="O14" s="18" t="s">
        <v>73</v>
      </c>
      <c r="P14" s="18" t="s">
        <v>74</v>
      </c>
      <c r="Q14" s="18" t="s">
        <v>75</v>
      </c>
      <c r="R14" s="18" t="s">
        <v>72</v>
      </c>
      <c r="S14" s="20"/>
    </row>
    <row r="15" ht="18" customHeight="1" spans="1:19">
      <c r="A15" s="7">
        <f>11-1</f>
        <v>10</v>
      </c>
      <c r="B15" s="8" t="s">
        <v>76</v>
      </c>
      <c r="C15" s="8" t="s">
        <v>77</v>
      </c>
      <c r="D15" s="8" t="s">
        <v>77</v>
      </c>
      <c r="E15" s="8" t="s">
        <v>78</v>
      </c>
      <c r="F15" s="8" t="s">
        <v>79</v>
      </c>
      <c r="G15" s="9">
        <v>2</v>
      </c>
      <c r="H15" s="10">
        <f t="shared" si="1"/>
        <v>331.8</v>
      </c>
      <c r="I15" s="9">
        <v>2</v>
      </c>
      <c r="J15" s="10"/>
      <c r="K15" s="9"/>
      <c r="L15" s="16">
        <f t="shared" si="0"/>
        <v>0</v>
      </c>
      <c r="M15" s="8"/>
      <c r="N15" s="17"/>
      <c r="O15" s="18" t="s">
        <v>80</v>
      </c>
      <c r="P15" s="18" t="s">
        <v>81</v>
      </c>
      <c r="Q15" s="18" t="s">
        <v>82</v>
      </c>
      <c r="R15" s="18" t="s">
        <v>78</v>
      </c>
      <c r="S15" s="20"/>
    </row>
    <row r="16" ht="18" customHeight="1" spans="1:19">
      <c r="A16" s="7">
        <f>12-1</f>
        <v>11</v>
      </c>
      <c r="B16" s="8" t="s">
        <v>83</v>
      </c>
      <c r="C16" s="8" t="s">
        <v>84</v>
      </c>
      <c r="D16" s="8" t="s">
        <v>84</v>
      </c>
      <c r="E16" s="8" t="s">
        <v>85</v>
      </c>
      <c r="F16" s="8"/>
      <c r="G16" s="9">
        <v>6</v>
      </c>
      <c r="H16" s="10">
        <f t="shared" si="1"/>
        <v>995.4</v>
      </c>
      <c r="I16" s="9">
        <v>6</v>
      </c>
      <c r="J16" s="10"/>
      <c r="K16" s="9"/>
      <c r="L16" s="16">
        <f t="shared" si="0"/>
        <v>0</v>
      </c>
      <c r="M16" s="8"/>
      <c r="N16" s="17"/>
      <c r="O16" s="18" t="s">
        <v>86</v>
      </c>
      <c r="P16" s="18" t="s">
        <v>87</v>
      </c>
      <c r="Q16" s="18" t="s">
        <v>88</v>
      </c>
      <c r="R16" s="18" t="s">
        <v>85</v>
      </c>
      <c r="S16" s="20"/>
    </row>
    <row r="17" ht="18" customHeight="1" spans="1:19">
      <c r="A17" s="7">
        <f>13-1</f>
        <v>12</v>
      </c>
      <c r="B17" s="8" t="s">
        <v>89</v>
      </c>
      <c r="C17" s="8" t="s">
        <v>90</v>
      </c>
      <c r="D17" s="8" t="s">
        <v>90</v>
      </c>
      <c r="E17" s="8" t="s">
        <v>91</v>
      </c>
      <c r="F17" s="8"/>
      <c r="G17" s="9">
        <v>4</v>
      </c>
      <c r="H17" s="10">
        <f t="shared" si="1"/>
        <v>663.6</v>
      </c>
      <c r="I17" s="9">
        <v>4</v>
      </c>
      <c r="J17" s="10"/>
      <c r="K17" s="9"/>
      <c r="L17" s="16">
        <f t="shared" si="0"/>
        <v>0</v>
      </c>
      <c r="M17" s="8"/>
      <c r="N17" s="17"/>
      <c r="O17" s="18" t="s">
        <v>92</v>
      </c>
      <c r="P17" s="18" t="s">
        <v>93</v>
      </c>
      <c r="Q17" s="18" t="s">
        <v>94</v>
      </c>
      <c r="R17" s="18" t="s">
        <v>91</v>
      </c>
      <c r="S17" s="20"/>
    </row>
    <row r="18" ht="18" customHeight="1" spans="1:19">
      <c r="A18" s="7">
        <f>14-1</f>
        <v>13</v>
      </c>
      <c r="B18" s="8" t="s">
        <v>95</v>
      </c>
      <c r="C18" s="8" t="s">
        <v>96</v>
      </c>
      <c r="D18" s="8" t="s">
        <v>96</v>
      </c>
      <c r="E18" s="8" t="s">
        <v>97</v>
      </c>
      <c r="F18" s="8"/>
      <c r="G18" s="9">
        <v>6</v>
      </c>
      <c r="H18" s="10">
        <f t="shared" si="1"/>
        <v>995.4</v>
      </c>
      <c r="I18" s="9">
        <v>6</v>
      </c>
      <c r="J18" s="10"/>
      <c r="K18" s="9"/>
      <c r="L18" s="16">
        <f t="shared" si="0"/>
        <v>0</v>
      </c>
      <c r="M18" s="8"/>
      <c r="N18" s="17"/>
      <c r="O18" s="18" t="s">
        <v>98</v>
      </c>
      <c r="P18" s="18" t="s">
        <v>99</v>
      </c>
      <c r="Q18" s="18" t="s">
        <v>100</v>
      </c>
      <c r="R18" s="18" t="s">
        <v>97</v>
      </c>
      <c r="S18" s="20"/>
    </row>
    <row r="19" ht="18" customHeight="1" spans="1:19">
      <c r="A19" s="7">
        <f>15-1</f>
        <v>14</v>
      </c>
      <c r="B19" s="8" t="s">
        <v>101</v>
      </c>
      <c r="C19" s="8" t="s">
        <v>102</v>
      </c>
      <c r="D19" s="8" t="s">
        <v>102</v>
      </c>
      <c r="E19" s="8" t="s">
        <v>103</v>
      </c>
      <c r="F19" s="8"/>
      <c r="G19" s="9">
        <v>1</v>
      </c>
      <c r="H19" s="10">
        <f t="shared" si="1"/>
        <v>165.9</v>
      </c>
      <c r="I19" s="9">
        <v>1</v>
      </c>
      <c r="J19" s="10"/>
      <c r="K19" s="9"/>
      <c r="L19" s="16">
        <f t="shared" si="0"/>
        <v>0</v>
      </c>
      <c r="M19" s="8"/>
      <c r="N19" s="17"/>
      <c r="O19" s="18" t="s">
        <v>104</v>
      </c>
      <c r="P19" s="18" t="s">
        <v>105</v>
      </c>
      <c r="Q19" s="18" t="s">
        <v>106</v>
      </c>
      <c r="R19" s="18" t="s">
        <v>103</v>
      </c>
      <c r="S19" s="20"/>
    </row>
    <row r="20" ht="18" customHeight="1" spans="1:19">
      <c r="A20" s="7">
        <f>16-1</f>
        <v>15</v>
      </c>
      <c r="B20" s="8" t="s">
        <v>107</v>
      </c>
      <c r="C20" s="8" t="s">
        <v>108</v>
      </c>
      <c r="D20" s="8" t="s">
        <v>108</v>
      </c>
      <c r="E20" s="8" t="s">
        <v>109</v>
      </c>
      <c r="F20" s="8"/>
      <c r="G20" s="9">
        <v>4</v>
      </c>
      <c r="H20" s="10">
        <f t="shared" si="1"/>
        <v>663.6</v>
      </c>
      <c r="I20" s="9">
        <v>4</v>
      </c>
      <c r="J20" s="10"/>
      <c r="K20" s="9"/>
      <c r="L20" s="16">
        <f t="shared" si="0"/>
        <v>0</v>
      </c>
      <c r="M20" s="8"/>
      <c r="N20" s="17"/>
      <c r="O20" s="18" t="s">
        <v>110</v>
      </c>
      <c r="P20" s="18" t="s">
        <v>111</v>
      </c>
      <c r="Q20" s="18" t="s">
        <v>112</v>
      </c>
      <c r="R20" s="18" t="s">
        <v>109</v>
      </c>
      <c r="S20" s="20"/>
    </row>
    <row r="21" ht="18" customHeight="1" spans="1:19">
      <c r="A21" s="7">
        <f>17-1</f>
        <v>16</v>
      </c>
      <c r="B21" s="8" t="s">
        <v>113</v>
      </c>
      <c r="C21" s="8" t="s">
        <v>114</v>
      </c>
      <c r="D21" s="8" t="s">
        <v>114</v>
      </c>
      <c r="E21" s="8" t="s">
        <v>115</v>
      </c>
      <c r="F21" s="8"/>
      <c r="G21" s="9">
        <v>1</v>
      </c>
      <c r="H21" s="10">
        <f t="shared" si="1"/>
        <v>165.9</v>
      </c>
      <c r="I21" s="9">
        <v>1</v>
      </c>
      <c r="J21" s="10"/>
      <c r="K21" s="9"/>
      <c r="L21" s="16">
        <f t="shared" si="0"/>
        <v>0</v>
      </c>
      <c r="M21" s="8"/>
      <c r="N21" s="17"/>
      <c r="O21" s="18" t="s">
        <v>116</v>
      </c>
      <c r="P21" s="18" t="s">
        <v>117</v>
      </c>
      <c r="Q21" s="18" t="s">
        <v>118</v>
      </c>
      <c r="R21" s="18" t="s">
        <v>115</v>
      </c>
      <c r="S21" s="20"/>
    </row>
    <row r="22" ht="18" customHeight="1" spans="1:19">
      <c r="A22" s="7">
        <f>18-1</f>
        <v>17</v>
      </c>
      <c r="B22" s="8" t="s">
        <v>119</v>
      </c>
      <c r="C22" s="8" t="s">
        <v>120</v>
      </c>
      <c r="D22" s="8" t="s">
        <v>120</v>
      </c>
      <c r="E22" s="8" t="s">
        <v>121</v>
      </c>
      <c r="F22" s="8"/>
      <c r="G22" s="9">
        <v>4</v>
      </c>
      <c r="H22" s="10">
        <f t="shared" si="1"/>
        <v>663.6</v>
      </c>
      <c r="I22" s="9">
        <v>4</v>
      </c>
      <c r="J22" s="10"/>
      <c r="K22" s="9"/>
      <c r="L22" s="16">
        <f t="shared" si="0"/>
        <v>0</v>
      </c>
      <c r="M22" s="8"/>
      <c r="N22" s="17"/>
      <c r="O22" s="18" t="s">
        <v>122</v>
      </c>
      <c r="P22" s="18" t="s">
        <v>123</v>
      </c>
      <c r="Q22" s="18" t="s">
        <v>124</v>
      </c>
      <c r="R22" s="18" t="s">
        <v>121</v>
      </c>
      <c r="S22" s="20"/>
    </row>
    <row r="23" ht="18" customHeight="1" spans="1:19">
      <c r="A23" s="7">
        <f>19-1</f>
        <v>18</v>
      </c>
      <c r="B23" s="8" t="s">
        <v>125</v>
      </c>
      <c r="C23" s="8" t="s">
        <v>126</v>
      </c>
      <c r="D23" s="8" t="s">
        <v>126</v>
      </c>
      <c r="E23" s="8" t="s">
        <v>127</v>
      </c>
      <c r="F23" s="8"/>
      <c r="G23" s="9">
        <v>1</v>
      </c>
      <c r="H23" s="10">
        <f t="shared" si="1"/>
        <v>165.9</v>
      </c>
      <c r="I23" s="9">
        <v>1</v>
      </c>
      <c r="J23" s="10"/>
      <c r="K23" s="9"/>
      <c r="L23" s="16">
        <f t="shared" si="0"/>
        <v>0</v>
      </c>
      <c r="M23" s="8"/>
      <c r="N23" s="17"/>
      <c r="O23" s="18" t="s">
        <v>128</v>
      </c>
      <c r="P23" s="18" t="s">
        <v>129</v>
      </c>
      <c r="Q23" s="18" t="s">
        <v>130</v>
      </c>
      <c r="R23" s="18" t="s">
        <v>127</v>
      </c>
      <c r="S23" s="20"/>
    </row>
    <row r="24" ht="18" customHeight="1" spans="1:19">
      <c r="A24" s="7">
        <f>20-1</f>
        <v>19</v>
      </c>
      <c r="B24" s="8" t="s">
        <v>131</v>
      </c>
      <c r="C24" s="8" t="s">
        <v>132</v>
      </c>
      <c r="D24" s="8" t="s">
        <v>132</v>
      </c>
      <c r="E24" s="8" t="s">
        <v>133</v>
      </c>
      <c r="F24" s="8"/>
      <c r="G24" s="9">
        <v>2</v>
      </c>
      <c r="H24" s="10">
        <f t="shared" si="1"/>
        <v>331.8</v>
      </c>
      <c r="I24" s="9">
        <v>2</v>
      </c>
      <c r="J24" s="10"/>
      <c r="K24" s="9"/>
      <c r="L24" s="16">
        <f t="shared" si="0"/>
        <v>0</v>
      </c>
      <c r="M24" s="8"/>
      <c r="N24" s="17"/>
      <c r="O24" s="18" t="s">
        <v>134</v>
      </c>
      <c r="P24" s="18" t="s">
        <v>135</v>
      </c>
      <c r="Q24" s="18" t="s">
        <v>136</v>
      </c>
      <c r="R24" s="18" t="s">
        <v>133</v>
      </c>
      <c r="S24" s="20"/>
    </row>
    <row r="25" ht="18" customHeight="1" spans="1:19">
      <c r="A25" s="7">
        <f>21-1</f>
        <v>20</v>
      </c>
      <c r="B25" s="8" t="s">
        <v>137</v>
      </c>
      <c r="C25" s="8" t="s">
        <v>138</v>
      </c>
      <c r="D25" s="8" t="s">
        <v>138</v>
      </c>
      <c r="E25" s="8" t="s">
        <v>139</v>
      </c>
      <c r="F25" s="8"/>
      <c r="G25" s="9">
        <v>4</v>
      </c>
      <c r="H25" s="10">
        <f t="shared" si="1"/>
        <v>663.6</v>
      </c>
      <c r="I25" s="9">
        <v>4</v>
      </c>
      <c r="J25" s="10"/>
      <c r="K25" s="9"/>
      <c r="L25" s="16">
        <f t="shared" si="0"/>
        <v>0</v>
      </c>
      <c r="M25" s="8"/>
      <c r="N25" s="17"/>
      <c r="O25" s="18" t="s">
        <v>140</v>
      </c>
      <c r="P25" s="18" t="s">
        <v>141</v>
      </c>
      <c r="Q25" s="18" t="s">
        <v>142</v>
      </c>
      <c r="R25" s="18" t="s">
        <v>139</v>
      </c>
      <c r="S25" s="20"/>
    </row>
    <row r="26" ht="18" customHeight="1" spans="1:19">
      <c r="A26" s="7">
        <f>22-1</f>
        <v>21</v>
      </c>
      <c r="B26" s="8" t="s">
        <v>143</v>
      </c>
      <c r="C26" s="8" t="s">
        <v>144</v>
      </c>
      <c r="D26" s="8" t="s">
        <v>144</v>
      </c>
      <c r="E26" s="8" t="s">
        <v>145</v>
      </c>
      <c r="F26" s="8"/>
      <c r="G26" s="9">
        <v>6</v>
      </c>
      <c r="H26" s="10">
        <v>1824.9</v>
      </c>
      <c r="I26" s="9">
        <v>11</v>
      </c>
      <c r="J26" s="10"/>
      <c r="K26" s="9"/>
      <c r="L26" s="16">
        <f t="shared" si="0"/>
        <v>0</v>
      </c>
      <c r="M26" s="8" t="s">
        <v>146</v>
      </c>
      <c r="N26" s="17"/>
      <c r="O26" s="18" t="s">
        <v>147</v>
      </c>
      <c r="P26" s="18" t="s">
        <v>148</v>
      </c>
      <c r="Q26" s="18" t="s">
        <v>149</v>
      </c>
      <c r="R26" s="18" t="s">
        <v>145</v>
      </c>
      <c r="S26" s="20"/>
    </row>
    <row r="27" ht="18" customHeight="1" spans="1:19">
      <c r="A27" s="7">
        <f>23-1</f>
        <v>22</v>
      </c>
      <c r="B27" s="8" t="s">
        <v>150</v>
      </c>
      <c r="C27" s="8" t="s">
        <v>151</v>
      </c>
      <c r="D27" s="8" t="s">
        <v>151</v>
      </c>
      <c r="E27" s="8" t="s">
        <v>152</v>
      </c>
      <c r="F27" s="8"/>
      <c r="G27" s="9">
        <v>4</v>
      </c>
      <c r="H27" s="10">
        <f t="shared" si="1"/>
        <v>663.6</v>
      </c>
      <c r="I27" s="9">
        <v>4</v>
      </c>
      <c r="J27" s="10"/>
      <c r="K27" s="9"/>
      <c r="L27" s="16">
        <f t="shared" si="0"/>
        <v>0</v>
      </c>
      <c r="M27" s="8"/>
      <c r="N27" s="17"/>
      <c r="O27" s="18" t="s">
        <v>153</v>
      </c>
      <c r="P27" s="18" t="s">
        <v>154</v>
      </c>
      <c r="Q27" s="18" t="s">
        <v>155</v>
      </c>
      <c r="R27" s="18" t="s">
        <v>152</v>
      </c>
      <c r="S27" s="20"/>
    </row>
    <row r="28" ht="18" customHeight="1" spans="1:19">
      <c r="A28" s="7">
        <f>24-1</f>
        <v>23</v>
      </c>
      <c r="B28" s="8" t="s">
        <v>156</v>
      </c>
      <c r="C28" s="8" t="s">
        <v>157</v>
      </c>
      <c r="D28" s="8" t="s">
        <v>157</v>
      </c>
      <c r="E28" s="8" t="s">
        <v>158</v>
      </c>
      <c r="F28" s="8"/>
      <c r="G28" s="9">
        <v>4</v>
      </c>
      <c r="H28" s="10">
        <f t="shared" si="1"/>
        <v>663.6</v>
      </c>
      <c r="I28" s="9">
        <v>4</v>
      </c>
      <c r="J28" s="10"/>
      <c r="K28" s="9"/>
      <c r="L28" s="16">
        <f t="shared" si="0"/>
        <v>0</v>
      </c>
      <c r="M28" s="8"/>
      <c r="N28" s="17"/>
      <c r="O28" s="18" t="s">
        <v>159</v>
      </c>
      <c r="P28" s="18" t="s">
        <v>160</v>
      </c>
      <c r="Q28" s="18" t="s">
        <v>161</v>
      </c>
      <c r="R28" s="18" t="s">
        <v>158</v>
      </c>
      <c r="S28" s="20"/>
    </row>
    <row r="29" ht="18" customHeight="1" spans="1:19">
      <c r="A29" s="7">
        <f>25-1</f>
        <v>24</v>
      </c>
      <c r="B29" s="8" t="s">
        <v>162</v>
      </c>
      <c r="C29" s="8" t="s">
        <v>163</v>
      </c>
      <c r="D29" s="8" t="s">
        <v>163</v>
      </c>
      <c r="E29" s="8" t="s">
        <v>164</v>
      </c>
      <c r="F29" s="8"/>
      <c r="G29" s="9">
        <v>4</v>
      </c>
      <c r="H29" s="10">
        <f t="shared" si="1"/>
        <v>663.6</v>
      </c>
      <c r="I29" s="9">
        <v>4</v>
      </c>
      <c r="J29" s="10"/>
      <c r="K29" s="9"/>
      <c r="L29" s="16">
        <f t="shared" si="0"/>
        <v>0</v>
      </c>
      <c r="M29" s="8"/>
      <c r="N29" s="17"/>
      <c r="O29" s="18" t="s">
        <v>165</v>
      </c>
      <c r="P29" s="18" t="s">
        <v>166</v>
      </c>
      <c r="Q29" s="18" t="s">
        <v>167</v>
      </c>
      <c r="R29" s="18" t="s">
        <v>164</v>
      </c>
      <c r="S29" s="20"/>
    </row>
    <row r="30" ht="18" customHeight="1" spans="1:19">
      <c r="A30" s="7">
        <f>26-1</f>
        <v>25</v>
      </c>
      <c r="B30" s="8" t="s">
        <v>168</v>
      </c>
      <c r="C30" s="8" t="s">
        <v>169</v>
      </c>
      <c r="D30" s="8" t="s">
        <v>169</v>
      </c>
      <c r="E30" s="8" t="s">
        <v>170</v>
      </c>
      <c r="F30" s="8"/>
      <c r="G30" s="9">
        <v>6</v>
      </c>
      <c r="H30" s="10">
        <f t="shared" si="1"/>
        <v>995.4</v>
      </c>
      <c r="I30" s="9">
        <v>6</v>
      </c>
      <c r="J30" s="10"/>
      <c r="K30" s="9"/>
      <c r="L30" s="16">
        <f t="shared" si="0"/>
        <v>0</v>
      </c>
      <c r="M30" s="8"/>
      <c r="N30" s="17"/>
      <c r="O30" s="18" t="s">
        <v>171</v>
      </c>
      <c r="P30" s="18" t="s">
        <v>172</v>
      </c>
      <c r="Q30" s="18" t="s">
        <v>173</v>
      </c>
      <c r="R30" s="18" t="s">
        <v>170</v>
      </c>
      <c r="S30" s="20"/>
    </row>
    <row r="31" ht="18" customHeight="1" spans="1:19">
      <c r="A31" s="7">
        <f>27-1</f>
        <v>26</v>
      </c>
      <c r="B31" s="8" t="s">
        <v>174</v>
      </c>
      <c r="C31" s="8" t="s">
        <v>175</v>
      </c>
      <c r="D31" s="8" t="s">
        <v>175</v>
      </c>
      <c r="E31" s="8" t="s">
        <v>176</v>
      </c>
      <c r="F31" s="8"/>
      <c r="G31" s="9">
        <v>2</v>
      </c>
      <c r="H31" s="10">
        <f t="shared" si="1"/>
        <v>331.8</v>
      </c>
      <c r="I31" s="9">
        <v>2</v>
      </c>
      <c r="J31" s="10"/>
      <c r="K31" s="9"/>
      <c r="L31" s="16">
        <f t="shared" si="0"/>
        <v>0</v>
      </c>
      <c r="M31" s="8"/>
      <c r="N31" s="17"/>
      <c r="O31" s="18" t="s">
        <v>177</v>
      </c>
      <c r="P31" s="18" t="s">
        <v>178</v>
      </c>
      <c r="Q31" s="18" t="s">
        <v>179</v>
      </c>
      <c r="R31" s="18" t="s">
        <v>176</v>
      </c>
      <c r="S31" s="20"/>
    </row>
    <row r="32" ht="18" customHeight="1" spans="1:19">
      <c r="A32" s="7">
        <f>28-1</f>
        <v>27</v>
      </c>
      <c r="B32" s="8" t="s">
        <v>180</v>
      </c>
      <c r="C32" s="8" t="s">
        <v>181</v>
      </c>
      <c r="D32" s="8" t="s">
        <v>181</v>
      </c>
      <c r="E32" s="8" t="s">
        <v>182</v>
      </c>
      <c r="F32" s="8"/>
      <c r="G32" s="9">
        <v>0</v>
      </c>
      <c r="H32" s="10">
        <f t="shared" si="1"/>
        <v>0</v>
      </c>
      <c r="I32" s="9">
        <v>0</v>
      </c>
      <c r="J32" s="10"/>
      <c r="K32" s="9"/>
      <c r="L32" s="16">
        <f t="shared" si="0"/>
        <v>0</v>
      </c>
      <c r="M32" s="8"/>
      <c r="N32" s="17"/>
      <c r="O32" s="18" t="s">
        <v>183</v>
      </c>
      <c r="P32" s="18" t="s">
        <v>184</v>
      </c>
      <c r="Q32" s="18" t="s">
        <v>185</v>
      </c>
      <c r="R32" s="18" t="s">
        <v>182</v>
      </c>
      <c r="S32" s="20"/>
    </row>
    <row r="33" ht="18" customHeight="1" spans="1:19">
      <c r="A33" s="7">
        <f>29-1</f>
        <v>28</v>
      </c>
      <c r="B33" s="8" t="s">
        <v>186</v>
      </c>
      <c r="C33" s="8" t="s">
        <v>187</v>
      </c>
      <c r="D33" s="8" t="s">
        <v>187</v>
      </c>
      <c r="E33" s="8" t="s">
        <v>188</v>
      </c>
      <c r="F33" s="8"/>
      <c r="G33" s="9">
        <v>6</v>
      </c>
      <c r="H33" s="10">
        <f t="shared" si="1"/>
        <v>995.4</v>
      </c>
      <c r="I33" s="9">
        <v>6</v>
      </c>
      <c r="J33" s="10"/>
      <c r="K33" s="9"/>
      <c r="L33" s="16">
        <f t="shared" si="0"/>
        <v>0</v>
      </c>
      <c r="M33" s="8"/>
      <c r="N33" s="17"/>
      <c r="O33" s="18" t="s">
        <v>189</v>
      </c>
      <c r="P33" s="18" t="s">
        <v>190</v>
      </c>
      <c r="Q33" s="18" t="s">
        <v>191</v>
      </c>
      <c r="R33" s="18" t="s">
        <v>188</v>
      </c>
      <c r="S33" s="20"/>
    </row>
    <row r="34" ht="18" customHeight="1" spans="1:19">
      <c r="A34" s="7">
        <f>30-1</f>
        <v>29</v>
      </c>
      <c r="B34" s="8" t="s">
        <v>192</v>
      </c>
      <c r="C34" s="8" t="s">
        <v>193</v>
      </c>
      <c r="D34" s="8" t="s">
        <v>193</v>
      </c>
      <c r="E34" s="8" t="s">
        <v>194</v>
      </c>
      <c r="F34" s="8"/>
      <c r="G34" s="9">
        <v>1</v>
      </c>
      <c r="H34" s="10">
        <f t="shared" si="1"/>
        <v>165.9</v>
      </c>
      <c r="I34" s="9">
        <v>1</v>
      </c>
      <c r="J34" s="10"/>
      <c r="K34" s="9"/>
      <c r="L34" s="16">
        <f t="shared" si="0"/>
        <v>0</v>
      </c>
      <c r="M34" s="8"/>
      <c r="N34" s="17"/>
      <c r="O34" s="18" t="s">
        <v>195</v>
      </c>
      <c r="P34" s="18" t="s">
        <v>196</v>
      </c>
      <c r="Q34" s="18" t="s">
        <v>197</v>
      </c>
      <c r="R34" s="18" t="s">
        <v>194</v>
      </c>
      <c r="S34" s="20"/>
    </row>
    <row r="35" ht="18" customHeight="1" spans="1:19">
      <c r="A35" s="7">
        <f>31-1</f>
        <v>30</v>
      </c>
      <c r="B35" s="8" t="s">
        <v>198</v>
      </c>
      <c r="C35" s="8" t="s">
        <v>199</v>
      </c>
      <c r="D35" s="8" t="s">
        <v>199</v>
      </c>
      <c r="E35" s="8" t="s">
        <v>200</v>
      </c>
      <c r="F35" s="8"/>
      <c r="G35" s="9">
        <v>1</v>
      </c>
      <c r="H35" s="10">
        <f t="shared" si="1"/>
        <v>165.9</v>
      </c>
      <c r="I35" s="9">
        <v>1</v>
      </c>
      <c r="J35" s="10"/>
      <c r="K35" s="9"/>
      <c r="L35" s="16">
        <f t="shared" si="0"/>
        <v>0</v>
      </c>
      <c r="M35" s="8"/>
      <c r="N35" s="17"/>
      <c r="O35" s="18" t="s">
        <v>201</v>
      </c>
      <c r="P35" s="18" t="s">
        <v>202</v>
      </c>
      <c r="Q35" s="18" t="s">
        <v>203</v>
      </c>
      <c r="R35" s="18" t="s">
        <v>200</v>
      </c>
      <c r="S35" s="20"/>
    </row>
    <row r="36" ht="18" customHeight="1" spans="1:19">
      <c r="A36" s="7">
        <f>32-1</f>
        <v>31</v>
      </c>
      <c r="B36" s="8" t="s">
        <v>204</v>
      </c>
      <c r="C36" s="8" t="s">
        <v>205</v>
      </c>
      <c r="D36" s="8" t="s">
        <v>205</v>
      </c>
      <c r="E36" s="8" t="s">
        <v>206</v>
      </c>
      <c r="F36" s="8"/>
      <c r="G36" s="9">
        <v>5</v>
      </c>
      <c r="H36" s="10">
        <f t="shared" si="1"/>
        <v>829.5</v>
      </c>
      <c r="I36" s="9">
        <v>5</v>
      </c>
      <c r="J36" s="10"/>
      <c r="K36" s="9"/>
      <c r="L36" s="16">
        <f t="shared" si="0"/>
        <v>0</v>
      </c>
      <c r="M36" s="8"/>
      <c r="N36" s="17"/>
      <c r="O36" s="18" t="s">
        <v>207</v>
      </c>
      <c r="P36" s="18" t="s">
        <v>208</v>
      </c>
      <c r="Q36" s="18" t="s">
        <v>209</v>
      </c>
      <c r="R36" s="18" t="s">
        <v>206</v>
      </c>
      <c r="S36" s="20"/>
    </row>
    <row r="37" ht="18" customHeight="1" spans="1:19">
      <c r="A37" s="7">
        <f>33-1</f>
        <v>32</v>
      </c>
      <c r="B37" s="8" t="s">
        <v>210</v>
      </c>
      <c r="C37" s="8" t="s">
        <v>211</v>
      </c>
      <c r="D37" s="8" t="s">
        <v>211</v>
      </c>
      <c r="E37" s="8" t="s">
        <v>212</v>
      </c>
      <c r="F37" s="8"/>
      <c r="G37" s="9">
        <v>5</v>
      </c>
      <c r="H37" s="10">
        <f t="shared" si="1"/>
        <v>829.5</v>
      </c>
      <c r="I37" s="9">
        <v>5</v>
      </c>
      <c r="J37" s="10"/>
      <c r="K37" s="9"/>
      <c r="L37" s="16">
        <f t="shared" si="0"/>
        <v>0</v>
      </c>
      <c r="M37" s="8"/>
      <c r="N37" s="17"/>
      <c r="O37" s="18" t="s">
        <v>213</v>
      </c>
      <c r="P37" s="18" t="s">
        <v>214</v>
      </c>
      <c r="Q37" s="18" t="s">
        <v>215</v>
      </c>
      <c r="R37" s="18" t="s">
        <v>212</v>
      </c>
      <c r="S37" s="20"/>
    </row>
    <row r="38" ht="18" customHeight="1" spans="1:19">
      <c r="A38" s="7">
        <f>34-1</f>
        <v>33</v>
      </c>
      <c r="B38" s="8" t="s">
        <v>216</v>
      </c>
      <c r="C38" s="8" t="s">
        <v>217</v>
      </c>
      <c r="D38" s="8" t="s">
        <v>217</v>
      </c>
      <c r="E38" s="8" t="s">
        <v>218</v>
      </c>
      <c r="F38" s="8"/>
      <c r="G38" s="9">
        <v>2</v>
      </c>
      <c r="H38" s="10">
        <f t="shared" si="1"/>
        <v>331.8</v>
      </c>
      <c r="I38" s="9">
        <v>2</v>
      </c>
      <c r="J38" s="10"/>
      <c r="K38" s="9"/>
      <c r="L38" s="16">
        <f t="shared" si="0"/>
        <v>0</v>
      </c>
      <c r="M38" s="8"/>
      <c r="N38" s="17"/>
      <c r="O38" s="18" t="s">
        <v>219</v>
      </c>
      <c r="P38" s="18" t="s">
        <v>220</v>
      </c>
      <c r="Q38" s="18" t="s">
        <v>221</v>
      </c>
      <c r="R38" s="18" t="s">
        <v>218</v>
      </c>
      <c r="S38" s="20"/>
    </row>
    <row r="39" ht="18" customHeight="1" spans="1:19">
      <c r="A39" s="7">
        <f>35-1</f>
        <v>34</v>
      </c>
      <c r="B39" s="8" t="s">
        <v>222</v>
      </c>
      <c r="C39" s="8" t="s">
        <v>223</v>
      </c>
      <c r="D39" s="8" t="s">
        <v>223</v>
      </c>
      <c r="E39" s="8" t="s">
        <v>224</v>
      </c>
      <c r="F39" s="8"/>
      <c r="G39" s="9">
        <v>2</v>
      </c>
      <c r="H39" s="10">
        <f t="shared" ref="H39:H74" si="2">G39*165.9</f>
        <v>331.8</v>
      </c>
      <c r="I39" s="9">
        <v>2</v>
      </c>
      <c r="J39" s="10"/>
      <c r="K39" s="9"/>
      <c r="L39" s="16">
        <f t="shared" si="0"/>
        <v>0</v>
      </c>
      <c r="M39" s="8"/>
      <c r="N39" s="17"/>
      <c r="O39" s="18" t="s">
        <v>225</v>
      </c>
      <c r="P39" s="18" t="s">
        <v>226</v>
      </c>
      <c r="Q39" s="18" t="s">
        <v>227</v>
      </c>
      <c r="R39" s="18" t="s">
        <v>224</v>
      </c>
      <c r="S39" s="20"/>
    </row>
    <row r="40" ht="18" customHeight="1" spans="1:19">
      <c r="A40" s="7">
        <f>36-1</f>
        <v>35</v>
      </c>
      <c r="B40" s="8" t="s">
        <v>228</v>
      </c>
      <c r="C40" s="8" t="s">
        <v>229</v>
      </c>
      <c r="D40" s="8" t="s">
        <v>229</v>
      </c>
      <c r="E40" s="8" t="s">
        <v>230</v>
      </c>
      <c r="F40" s="8"/>
      <c r="G40" s="9">
        <v>2</v>
      </c>
      <c r="H40" s="10">
        <f t="shared" si="2"/>
        <v>331.8</v>
      </c>
      <c r="I40" s="9">
        <v>2</v>
      </c>
      <c r="J40" s="10"/>
      <c r="K40" s="9"/>
      <c r="L40" s="16">
        <f t="shared" si="0"/>
        <v>0</v>
      </c>
      <c r="M40" s="8"/>
      <c r="N40" s="17"/>
      <c r="O40" s="18" t="s">
        <v>231</v>
      </c>
      <c r="P40" s="18" t="s">
        <v>232</v>
      </c>
      <c r="Q40" s="18" t="s">
        <v>233</v>
      </c>
      <c r="R40" s="18" t="s">
        <v>230</v>
      </c>
      <c r="S40" s="20"/>
    </row>
    <row r="41" ht="18" customHeight="1" spans="1:19">
      <c r="A41" s="7">
        <f>37-1</f>
        <v>36</v>
      </c>
      <c r="B41" s="8" t="s">
        <v>234</v>
      </c>
      <c r="C41" s="8" t="s">
        <v>235</v>
      </c>
      <c r="D41" s="8" t="s">
        <v>235</v>
      </c>
      <c r="E41" s="8" t="s">
        <v>236</v>
      </c>
      <c r="F41" s="8"/>
      <c r="G41" s="9">
        <v>5</v>
      </c>
      <c r="H41" s="10">
        <f t="shared" si="2"/>
        <v>829.5</v>
      </c>
      <c r="I41" s="9">
        <v>5</v>
      </c>
      <c r="J41" s="10"/>
      <c r="K41" s="9"/>
      <c r="L41" s="16">
        <f t="shared" si="0"/>
        <v>0</v>
      </c>
      <c r="M41" s="8"/>
      <c r="N41" s="17"/>
      <c r="O41" s="18" t="s">
        <v>237</v>
      </c>
      <c r="P41" s="18" t="s">
        <v>238</v>
      </c>
      <c r="Q41" s="18" t="s">
        <v>239</v>
      </c>
      <c r="R41" s="18" t="s">
        <v>236</v>
      </c>
      <c r="S41" s="20"/>
    </row>
    <row r="42" ht="18" customHeight="1" spans="1:19">
      <c r="A42" s="7">
        <f>38-1</f>
        <v>37</v>
      </c>
      <c r="B42" s="8" t="s">
        <v>240</v>
      </c>
      <c r="C42" s="8" t="s">
        <v>241</v>
      </c>
      <c r="D42" s="8" t="s">
        <v>241</v>
      </c>
      <c r="E42" s="8" t="s">
        <v>242</v>
      </c>
      <c r="F42" s="8"/>
      <c r="G42" s="9">
        <v>3</v>
      </c>
      <c r="H42" s="10">
        <f t="shared" si="2"/>
        <v>497.7</v>
      </c>
      <c r="I42" s="9">
        <v>3</v>
      </c>
      <c r="J42" s="10"/>
      <c r="K42" s="9"/>
      <c r="L42" s="16">
        <f t="shared" si="0"/>
        <v>0</v>
      </c>
      <c r="M42" s="8"/>
      <c r="N42" s="17"/>
      <c r="O42" s="18" t="s">
        <v>243</v>
      </c>
      <c r="P42" s="18" t="s">
        <v>244</v>
      </c>
      <c r="Q42" s="18" t="s">
        <v>245</v>
      </c>
      <c r="R42" s="18" t="s">
        <v>242</v>
      </c>
      <c r="S42" s="20"/>
    </row>
    <row r="43" ht="18" customHeight="1" spans="1:19">
      <c r="A43" s="7">
        <f>39-1</f>
        <v>38</v>
      </c>
      <c r="B43" s="8" t="s">
        <v>246</v>
      </c>
      <c r="C43" s="8" t="s">
        <v>247</v>
      </c>
      <c r="D43" s="8" t="s">
        <v>247</v>
      </c>
      <c r="E43" s="8" t="s">
        <v>248</v>
      </c>
      <c r="F43" s="8"/>
      <c r="G43" s="9">
        <v>2</v>
      </c>
      <c r="H43" s="10">
        <f t="shared" si="2"/>
        <v>331.8</v>
      </c>
      <c r="I43" s="9">
        <v>2</v>
      </c>
      <c r="J43" s="10"/>
      <c r="K43" s="9"/>
      <c r="L43" s="16">
        <f t="shared" si="0"/>
        <v>0</v>
      </c>
      <c r="M43" s="8"/>
      <c r="N43" s="17"/>
      <c r="O43" s="18" t="s">
        <v>249</v>
      </c>
      <c r="P43" s="18" t="s">
        <v>250</v>
      </c>
      <c r="Q43" s="18" t="s">
        <v>251</v>
      </c>
      <c r="R43" s="18" t="s">
        <v>248</v>
      </c>
      <c r="S43" s="20"/>
    </row>
    <row r="44" ht="18" customHeight="1" spans="1:19">
      <c r="A44" s="7">
        <f>40-1</f>
        <v>39</v>
      </c>
      <c r="B44" s="8" t="s">
        <v>252</v>
      </c>
      <c r="C44" s="8" t="s">
        <v>253</v>
      </c>
      <c r="D44" s="8" t="s">
        <v>253</v>
      </c>
      <c r="E44" s="8" t="s">
        <v>254</v>
      </c>
      <c r="F44" s="8"/>
      <c r="G44" s="9">
        <v>5</v>
      </c>
      <c r="H44" s="10">
        <f t="shared" si="2"/>
        <v>829.5</v>
      </c>
      <c r="I44" s="9">
        <v>5</v>
      </c>
      <c r="J44" s="10"/>
      <c r="K44" s="9"/>
      <c r="L44" s="16">
        <f t="shared" si="0"/>
        <v>0</v>
      </c>
      <c r="M44" s="8"/>
      <c r="N44" s="17"/>
      <c r="O44" s="18" t="s">
        <v>255</v>
      </c>
      <c r="P44" s="18" t="s">
        <v>256</v>
      </c>
      <c r="Q44" s="18" t="s">
        <v>257</v>
      </c>
      <c r="R44" s="18" t="s">
        <v>254</v>
      </c>
      <c r="S44" s="20"/>
    </row>
    <row r="45" ht="18" customHeight="1" spans="1:19">
      <c r="A45" s="7">
        <f>41-1</f>
        <v>40</v>
      </c>
      <c r="B45" s="8" t="s">
        <v>258</v>
      </c>
      <c r="C45" s="8" t="s">
        <v>259</v>
      </c>
      <c r="D45" s="8" t="s">
        <v>259</v>
      </c>
      <c r="E45" s="8" t="s">
        <v>260</v>
      </c>
      <c r="F45" s="8"/>
      <c r="G45" s="9">
        <v>3</v>
      </c>
      <c r="H45" s="10">
        <f t="shared" si="2"/>
        <v>497.7</v>
      </c>
      <c r="I45" s="9">
        <v>3</v>
      </c>
      <c r="J45" s="10"/>
      <c r="K45" s="9"/>
      <c r="L45" s="16">
        <f t="shared" si="0"/>
        <v>0</v>
      </c>
      <c r="M45" s="8"/>
      <c r="N45" s="17"/>
      <c r="O45" s="18" t="s">
        <v>261</v>
      </c>
      <c r="P45" s="18" t="s">
        <v>262</v>
      </c>
      <c r="Q45" s="18" t="s">
        <v>263</v>
      </c>
      <c r="R45" s="18" t="s">
        <v>260</v>
      </c>
      <c r="S45" s="20"/>
    </row>
    <row r="46" ht="18" customHeight="1" spans="1:19">
      <c r="A46" s="7">
        <f>42-1</f>
        <v>41</v>
      </c>
      <c r="B46" s="8" t="s">
        <v>264</v>
      </c>
      <c r="C46" s="8" t="s">
        <v>265</v>
      </c>
      <c r="D46" s="8" t="s">
        <v>265</v>
      </c>
      <c r="E46" s="8" t="s">
        <v>266</v>
      </c>
      <c r="F46" s="8"/>
      <c r="G46" s="9">
        <v>4</v>
      </c>
      <c r="H46" s="10">
        <f t="shared" si="2"/>
        <v>663.6</v>
      </c>
      <c r="I46" s="9">
        <v>4</v>
      </c>
      <c r="J46" s="10"/>
      <c r="K46" s="9"/>
      <c r="L46" s="16">
        <f t="shared" si="0"/>
        <v>0</v>
      </c>
      <c r="M46" s="8"/>
      <c r="N46" s="17"/>
      <c r="O46" s="18" t="s">
        <v>267</v>
      </c>
      <c r="P46" s="18" t="s">
        <v>268</v>
      </c>
      <c r="Q46" s="18" t="s">
        <v>269</v>
      </c>
      <c r="R46" s="18" t="s">
        <v>266</v>
      </c>
      <c r="S46" s="20"/>
    </row>
    <row r="47" ht="18" customHeight="1" spans="1:19">
      <c r="A47" s="7">
        <f>43-1</f>
        <v>42</v>
      </c>
      <c r="B47" s="8" t="s">
        <v>270</v>
      </c>
      <c r="C47" s="8" t="s">
        <v>271</v>
      </c>
      <c r="D47" s="8" t="s">
        <v>271</v>
      </c>
      <c r="E47" s="8" t="s">
        <v>272</v>
      </c>
      <c r="F47" s="8"/>
      <c r="G47" s="9">
        <v>3</v>
      </c>
      <c r="H47" s="10">
        <f t="shared" si="2"/>
        <v>497.7</v>
      </c>
      <c r="I47" s="9">
        <v>3</v>
      </c>
      <c r="J47" s="10"/>
      <c r="K47" s="9"/>
      <c r="L47" s="16">
        <f t="shared" si="0"/>
        <v>0</v>
      </c>
      <c r="M47" s="8"/>
      <c r="N47" s="17"/>
      <c r="O47" s="18" t="s">
        <v>273</v>
      </c>
      <c r="P47" s="18" t="s">
        <v>274</v>
      </c>
      <c r="Q47" s="18" t="s">
        <v>275</v>
      </c>
      <c r="R47" s="18" t="s">
        <v>272</v>
      </c>
      <c r="S47" s="20"/>
    </row>
    <row r="48" ht="18" customHeight="1" spans="1:19">
      <c r="A48" s="7">
        <f>44-1</f>
        <v>43</v>
      </c>
      <c r="B48" s="8" t="s">
        <v>276</v>
      </c>
      <c r="C48" s="8" t="s">
        <v>277</v>
      </c>
      <c r="D48" s="8" t="s">
        <v>277</v>
      </c>
      <c r="E48" s="8" t="s">
        <v>278</v>
      </c>
      <c r="F48" s="8"/>
      <c r="G48" s="9">
        <v>3</v>
      </c>
      <c r="H48" s="10">
        <f t="shared" si="2"/>
        <v>497.7</v>
      </c>
      <c r="I48" s="9">
        <v>3</v>
      </c>
      <c r="J48" s="10"/>
      <c r="K48" s="9"/>
      <c r="L48" s="16">
        <f t="shared" si="0"/>
        <v>0</v>
      </c>
      <c r="M48" s="8"/>
      <c r="N48" s="17"/>
      <c r="O48" s="18" t="s">
        <v>279</v>
      </c>
      <c r="P48" s="18" t="s">
        <v>280</v>
      </c>
      <c r="Q48" s="18" t="s">
        <v>281</v>
      </c>
      <c r="R48" s="18" t="s">
        <v>278</v>
      </c>
      <c r="S48" s="20"/>
    </row>
    <row r="49" ht="18" customHeight="1" spans="1:19">
      <c r="A49" s="7">
        <f>45-1</f>
        <v>44</v>
      </c>
      <c r="B49" s="8" t="s">
        <v>282</v>
      </c>
      <c r="C49" s="8" t="s">
        <v>283</v>
      </c>
      <c r="D49" s="8" t="s">
        <v>283</v>
      </c>
      <c r="E49" s="8" t="s">
        <v>284</v>
      </c>
      <c r="F49" s="8"/>
      <c r="G49" s="9">
        <v>3</v>
      </c>
      <c r="H49" s="10">
        <f t="shared" si="2"/>
        <v>497.7</v>
      </c>
      <c r="I49" s="9">
        <v>3</v>
      </c>
      <c r="J49" s="10"/>
      <c r="K49" s="9"/>
      <c r="L49" s="16">
        <f t="shared" si="0"/>
        <v>0</v>
      </c>
      <c r="M49" s="8"/>
      <c r="N49" s="17"/>
      <c r="O49" s="18" t="s">
        <v>285</v>
      </c>
      <c r="P49" s="18" t="s">
        <v>286</v>
      </c>
      <c r="Q49" s="18" t="s">
        <v>287</v>
      </c>
      <c r="R49" s="18" t="s">
        <v>284</v>
      </c>
      <c r="S49" s="20"/>
    </row>
    <row r="50" ht="18" customHeight="1" spans="1:19">
      <c r="A50" s="7">
        <f>46-1</f>
        <v>45</v>
      </c>
      <c r="B50" s="8" t="s">
        <v>288</v>
      </c>
      <c r="C50" s="8" t="s">
        <v>289</v>
      </c>
      <c r="D50" s="8" t="s">
        <v>289</v>
      </c>
      <c r="E50" s="8" t="s">
        <v>290</v>
      </c>
      <c r="F50" s="8"/>
      <c r="G50" s="9">
        <v>4</v>
      </c>
      <c r="H50" s="10">
        <f t="shared" si="2"/>
        <v>663.6</v>
      </c>
      <c r="I50" s="9">
        <v>4</v>
      </c>
      <c r="J50" s="10"/>
      <c r="K50" s="9"/>
      <c r="L50" s="16">
        <f t="shared" si="0"/>
        <v>0</v>
      </c>
      <c r="M50" s="8"/>
      <c r="N50" s="17"/>
      <c r="O50" s="18" t="s">
        <v>291</v>
      </c>
      <c r="P50" s="18" t="s">
        <v>292</v>
      </c>
      <c r="Q50" s="18" t="s">
        <v>293</v>
      </c>
      <c r="R50" s="18" t="s">
        <v>290</v>
      </c>
      <c r="S50" s="20"/>
    </row>
    <row r="51" ht="18" customHeight="1" spans="1:19">
      <c r="A51" s="7">
        <f>47-1</f>
        <v>46</v>
      </c>
      <c r="B51" s="8" t="s">
        <v>294</v>
      </c>
      <c r="C51" s="8" t="s">
        <v>295</v>
      </c>
      <c r="D51" s="8" t="s">
        <v>295</v>
      </c>
      <c r="E51" s="8" t="s">
        <v>296</v>
      </c>
      <c r="F51" s="8"/>
      <c r="G51" s="9">
        <v>5</v>
      </c>
      <c r="H51" s="10">
        <f t="shared" si="2"/>
        <v>829.5</v>
      </c>
      <c r="I51" s="9">
        <v>5</v>
      </c>
      <c r="J51" s="10"/>
      <c r="K51" s="9"/>
      <c r="L51" s="16">
        <f t="shared" si="0"/>
        <v>0</v>
      </c>
      <c r="M51" s="8"/>
      <c r="N51" s="17"/>
      <c r="O51" s="18" t="s">
        <v>297</v>
      </c>
      <c r="P51" s="18" t="s">
        <v>298</v>
      </c>
      <c r="Q51" s="18" t="s">
        <v>299</v>
      </c>
      <c r="R51" s="18" t="s">
        <v>296</v>
      </c>
      <c r="S51" s="20"/>
    </row>
    <row r="52" ht="18" customHeight="1" spans="1:19">
      <c r="A52" s="7">
        <f>48-1</f>
        <v>47</v>
      </c>
      <c r="B52" s="8" t="s">
        <v>300</v>
      </c>
      <c r="C52" s="8" t="s">
        <v>301</v>
      </c>
      <c r="D52" s="8" t="s">
        <v>301</v>
      </c>
      <c r="E52" s="8" t="s">
        <v>302</v>
      </c>
      <c r="F52" s="8"/>
      <c r="G52" s="9">
        <v>2</v>
      </c>
      <c r="H52" s="10">
        <f t="shared" si="2"/>
        <v>331.8</v>
      </c>
      <c r="I52" s="9">
        <v>2</v>
      </c>
      <c r="J52" s="10"/>
      <c r="K52" s="9"/>
      <c r="L52" s="16">
        <f t="shared" si="0"/>
        <v>0</v>
      </c>
      <c r="M52" s="8"/>
      <c r="N52" s="17"/>
      <c r="O52" s="18" t="s">
        <v>303</v>
      </c>
      <c r="P52" s="18" t="s">
        <v>304</v>
      </c>
      <c r="Q52" s="18" t="s">
        <v>305</v>
      </c>
      <c r="R52" s="18" t="s">
        <v>302</v>
      </c>
      <c r="S52" s="20"/>
    </row>
    <row r="53" ht="18" customHeight="1" spans="1:19">
      <c r="A53" s="7">
        <f>49-1</f>
        <v>48</v>
      </c>
      <c r="B53" s="8" t="s">
        <v>306</v>
      </c>
      <c r="C53" s="8" t="s">
        <v>307</v>
      </c>
      <c r="D53" s="8" t="s">
        <v>307</v>
      </c>
      <c r="E53" s="8" t="s">
        <v>308</v>
      </c>
      <c r="F53" s="8"/>
      <c r="G53" s="9">
        <v>4</v>
      </c>
      <c r="H53" s="10">
        <f t="shared" si="2"/>
        <v>663.6</v>
      </c>
      <c r="I53" s="9">
        <v>4</v>
      </c>
      <c r="J53" s="10"/>
      <c r="K53" s="9"/>
      <c r="L53" s="16">
        <f t="shared" si="0"/>
        <v>0</v>
      </c>
      <c r="M53" s="8"/>
      <c r="N53" s="17"/>
      <c r="O53" s="18" t="s">
        <v>309</v>
      </c>
      <c r="P53" s="18" t="s">
        <v>310</v>
      </c>
      <c r="Q53" s="18" t="s">
        <v>311</v>
      </c>
      <c r="R53" s="18" t="s">
        <v>308</v>
      </c>
      <c r="S53" s="20"/>
    </row>
    <row r="54" ht="18" customHeight="1" spans="1:19">
      <c r="A54" s="7">
        <f>50-1</f>
        <v>49</v>
      </c>
      <c r="B54" s="8" t="s">
        <v>312</v>
      </c>
      <c r="C54" s="8" t="s">
        <v>313</v>
      </c>
      <c r="D54" s="8" t="s">
        <v>313</v>
      </c>
      <c r="E54" s="8" t="s">
        <v>314</v>
      </c>
      <c r="F54" s="8"/>
      <c r="G54" s="9">
        <v>3</v>
      </c>
      <c r="H54" s="10">
        <f t="shared" si="2"/>
        <v>497.7</v>
      </c>
      <c r="I54" s="9">
        <v>3</v>
      </c>
      <c r="J54" s="10"/>
      <c r="K54" s="9"/>
      <c r="L54" s="16">
        <f t="shared" si="0"/>
        <v>0</v>
      </c>
      <c r="M54" s="8"/>
      <c r="N54" s="17"/>
      <c r="O54" s="18" t="s">
        <v>315</v>
      </c>
      <c r="P54" s="18" t="s">
        <v>316</v>
      </c>
      <c r="Q54" s="18" t="s">
        <v>317</v>
      </c>
      <c r="R54" s="18" t="s">
        <v>314</v>
      </c>
      <c r="S54" s="20"/>
    </row>
    <row r="55" ht="18" customHeight="1" spans="1:19">
      <c r="A55" s="7">
        <f>51-1</f>
        <v>50</v>
      </c>
      <c r="B55" s="8" t="s">
        <v>318</v>
      </c>
      <c r="C55" s="8" t="s">
        <v>319</v>
      </c>
      <c r="D55" s="8" t="s">
        <v>319</v>
      </c>
      <c r="E55" s="8" t="s">
        <v>320</v>
      </c>
      <c r="F55" s="8"/>
      <c r="G55" s="9">
        <v>4</v>
      </c>
      <c r="H55" s="10">
        <f t="shared" si="2"/>
        <v>663.6</v>
      </c>
      <c r="I55" s="9">
        <v>4</v>
      </c>
      <c r="J55" s="10"/>
      <c r="K55" s="9"/>
      <c r="L55" s="16">
        <f t="shared" si="0"/>
        <v>0</v>
      </c>
      <c r="M55" s="8"/>
      <c r="N55" s="17"/>
      <c r="O55" s="18" t="s">
        <v>321</v>
      </c>
      <c r="P55" s="18" t="s">
        <v>322</v>
      </c>
      <c r="Q55" s="18" t="s">
        <v>323</v>
      </c>
      <c r="R55" s="18" t="s">
        <v>320</v>
      </c>
      <c r="S55" s="20"/>
    </row>
    <row r="56" ht="18" customHeight="1" spans="1:19">
      <c r="A56" s="7">
        <f>52-1</f>
        <v>51</v>
      </c>
      <c r="B56" s="8" t="s">
        <v>324</v>
      </c>
      <c r="C56" s="8" t="s">
        <v>325</v>
      </c>
      <c r="D56" s="8" t="s">
        <v>325</v>
      </c>
      <c r="E56" s="8" t="s">
        <v>326</v>
      </c>
      <c r="F56" s="8"/>
      <c r="G56" s="9">
        <v>6</v>
      </c>
      <c r="H56" s="10">
        <f t="shared" si="2"/>
        <v>995.4</v>
      </c>
      <c r="I56" s="9">
        <v>6</v>
      </c>
      <c r="J56" s="10"/>
      <c r="K56" s="9"/>
      <c r="L56" s="16">
        <f t="shared" si="0"/>
        <v>0</v>
      </c>
      <c r="M56" s="8"/>
      <c r="N56" s="17"/>
      <c r="O56" s="18" t="s">
        <v>327</v>
      </c>
      <c r="P56" s="18" t="s">
        <v>328</v>
      </c>
      <c r="Q56" s="18" t="s">
        <v>329</v>
      </c>
      <c r="R56" s="18" t="s">
        <v>326</v>
      </c>
      <c r="S56" s="20"/>
    </row>
    <row r="57" ht="18" customHeight="1" spans="1:19">
      <c r="A57" s="7">
        <f>53-1</f>
        <v>52</v>
      </c>
      <c r="B57" s="8" t="s">
        <v>330</v>
      </c>
      <c r="C57" s="8" t="s">
        <v>331</v>
      </c>
      <c r="D57" s="8" t="s">
        <v>331</v>
      </c>
      <c r="E57" s="8" t="s">
        <v>332</v>
      </c>
      <c r="F57" s="8" t="s">
        <v>333</v>
      </c>
      <c r="G57" s="9">
        <v>3</v>
      </c>
      <c r="H57" s="10">
        <f t="shared" si="2"/>
        <v>497.7</v>
      </c>
      <c r="I57" s="9">
        <v>3</v>
      </c>
      <c r="J57" s="10"/>
      <c r="K57" s="9"/>
      <c r="L57" s="16">
        <f t="shared" si="0"/>
        <v>0</v>
      </c>
      <c r="M57" s="8"/>
      <c r="N57" s="17"/>
      <c r="O57" s="18" t="s">
        <v>334</v>
      </c>
      <c r="P57" s="18" t="s">
        <v>335</v>
      </c>
      <c r="Q57" s="18" t="s">
        <v>336</v>
      </c>
      <c r="R57" s="18" t="s">
        <v>332</v>
      </c>
      <c r="S57" s="20"/>
    </row>
    <row r="58" ht="18" customHeight="1" spans="1:19">
      <c r="A58" s="7">
        <f>54-1</f>
        <v>53</v>
      </c>
      <c r="B58" s="8" t="s">
        <v>337</v>
      </c>
      <c r="C58" s="8" t="s">
        <v>338</v>
      </c>
      <c r="D58" s="8" t="s">
        <v>338</v>
      </c>
      <c r="E58" s="8" t="s">
        <v>339</v>
      </c>
      <c r="F58" s="8"/>
      <c r="G58" s="9">
        <v>1</v>
      </c>
      <c r="H58" s="10">
        <f t="shared" si="2"/>
        <v>165.9</v>
      </c>
      <c r="I58" s="9">
        <v>1</v>
      </c>
      <c r="J58" s="10"/>
      <c r="K58" s="9"/>
      <c r="L58" s="16">
        <f t="shared" si="0"/>
        <v>0</v>
      </c>
      <c r="M58" s="8"/>
      <c r="N58" s="17"/>
      <c r="O58" s="18" t="s">
        <v>340</v>
      </c>
      <c r="P58" s="18" t="s">
        <v>341</v>
      </c>
      <c r="Q58" s="18" t="s">
        <v>342</v>
      </c>
      <c r="R58" s="18" t="s">
        <v>339</v>
      </c>
      <c r="S58" s="20"/>
    </row>
    <row r="59" ht="18" customHeight="1" spans="1:19">
      <c r="A59" s="7">
        <f>55-1</f>
        <v>54</v>
      </c>
      <c r="B59" s="8" t="s">
        <v>343</v>
      </c>
      <c r="C59" s="8" t="s">
        <v>344</v>
      </c>
      <c r="D59" s="8" t="s">
        <v>344</v>
      </c>
      <c r="E59" s="8" t="s">
        <v>345</v>
      </c>
      <c r="F59" s="8"/>
      <c r="G59" s="9">
        <v>3</v>
      </c>
      <c r="H59" s="10">
        <f t="shared" si="2"/>
        <v>497.7</v>
      </c>
      <c r="I59" s="9">
        <v>3</v>
      </c>
      <c r="J59" s="10"/>
      <c r="K59" s="9"/>
      <c r="L59" s="16">
        <f t="shared" si="0"/>
        <v>0</v>
      </c>
      <c r="M59" s="8"/>
      <c r="N59" s="17"/>
      <c r="O59" s="18" t="s">
        <v>346</v>
      </c>
      <c r="P59" s="18" t="s">
        <v>347</v>
      </c>
      <c r="Q59" s="18" t="s">
        <v>348</v>
      </c>
      <c r="R59" s="18" t="s">
        <v>345</v>
      </c>
      <c r="S59" s="20"/>
    </row>
    <row r="60" ht="18" customHeight="1" spans="1:19">
      <c r="A60" s="7">
        <f>56-1</f>
        <v>55</v>
      </c>
      <c r="B60" s="8" t="s">
        <v>349</v>
      </c>
      <c r="C60" s="8" t="s">
        <v>350</v>
      </c>
      <c r="D60" s="8" t="s">
        <v>350</v>
      </c>
      <c r="E60" s="8" t="s">
        <v>351</v>
      </c>
      <c r="F60" s="8"/>
      <c r="G60" s="9">
        <v>4</v>
      </c>
      <c r="H60" s="10">
        <f t="shared" si="2"/>
        <v>663.6</v>
      </c>
      <c r="I60" s="9">
        <v>4</v>
      </c>
      <c r="J60" s="10"/>
      <c r="K60" s="9"/>
      <c r="L60" s="16">
        <f t="shared" si="0"/>
        <v>0</v>
      </c>
      <c r="M60" s="8"/>
      <c r="N60" s="17"/>
      <c r="O60" s="18" t="s">
        <v>352</v>
      </c>
      <c r="P60" s="18" t="s">
        <v>353</v>
      </c>
      <c r="Q60" s="18" t="s">
        <v>354</v>
      </c>
      <c r="R60" s="18" t="s">
        <v>351</v>
      </c>
      <c r="S60" s="20"/>
    </row>
    <row r="61" ht="18" customHeight="1" spans="1:19">
      <c r="A61" s="7">
        <f>57-1</f>
        <v>56</v>
      </c>
      <c r="B61" s="8" t="s">
        <v>355</v>
      </c>
      <c r="C61" s="8" t="s">
        <v>356</v>
      </c>
      <c r="D61" s="8" t="s">
        <v>356</v>
      </c>
      <c r="E61" s="8" t="s">
        <v>357</v>
      </c>
      <c r="F61" s="8"/>
      <c r="G61" s="9">
        <v>5</v>
      </c>
      <c r="H61" s="10"/>
      <c r="I61" s="9"/>
      <c r="J61" s="10"/>
      <c r="K61" s="9"/>
      <c r="L61" s="16">
        <f t="shared" si="0"/>
        <v>0</v>
      </c>
      <c r="M61" s="8"/>
      <c r="N61" s="17"/>
      <c r="O61" s="18" t="s">
        <v>358</v>
      </c>
      <c r="P61" s="18" t="s">
        <v>359</v>
      </c>
      <c r="Q61" s="18" t="s">
        <v>360</v>
      </c>
      <c r="R61" s="18" t="s">
        <v>357</v>
      </c>
      <c r="S61" s="20"/>
    </row>
    <row r="62" ht="18" customHeight="1" spans="1:19">
      <c r="A62" s="7">
        <f>58-1</f>
        <v>57</v>
      </c>
      <c r="B62" s="8" t="s">
        <v>361</v>
      </c>
      <c r="C62" s="8" t="s">
        <v>362</v>
      </c>
      <c r="D62" s="8" t="s">
        <v>362</v>
      </c>
      <c r="E62" s="8" t="s">
        <v>363</v>
      </c>
      <c r="F62" s="8"/>
      <c r="G62" s="9">
        <v>4</v>
      </c>
      <c r="H62" s="10">
        <f t="shared" si="2"/>
        <v>663.6</v>
      </c>
      <c r="I62" s="9">
        <v>4</v>
      </c>
      <c r="J62" s="10"/>
      <c r="K62" s="9"/>
      <c r="L62" s="16">
        <f t="shared" si="0"/>
        <v>0</v>
      </c>
      <c r="M62" s="8"/>
      <c r="N62" s="17"/>
      <c r="O62" s="18" t="s">
        <v>364</v>
      </c>
      <c r="P62" s="18" t="s">
        <v>365</v>
      </c>
      <c r="Q62" s="18" t="s">
        <v>366</v>
      </c>
      <c r="R62" s="18" t="s">
        <v>363</v>
      </c>
      <c r="S62" s="20"/>
    </row>
    <row r="63" ht="18" customHeight="1" spans="1:19">
      <c r="A63" s="7">
        <f>59-1</f>
        <v>58</v>
      </c>
      <c r="B63" s="8" t="s">
        <v>367</v>
      </c>
      <c r="C63" s="8" t="s">
        <v>368</v>
      </c>
      <c r="D63" s="8" t="s">
        <v>368</v>
      </c>
      <c r="E63" s="8" t="s">
        <v>369</v>
      </c>
      <c r="F63" s="8"/>
      <c r="G63" s="9">
        <v>4</v>
      </c>
      <c r="H63" s="10">
        <f t="shared" si="2"/>
        <v>663.6</v>
      </c>
      <c r="I63" s="9">
        <v>4</v>
      </c>
      <c r="J63" s="10"/>
      <c r="K63" s="9"/>
      <c r="L63" s="16">
        <f t="shared" si="0"/>
        <v>0</v>
      </c>
      <c r="M63" s="8"/>
      <c r="N63" s="17"/>
      <c r="O63" s="18" t="s">
        <v>370</v>
      </c>
      <c r="P63" s="18" t="s">
        <v>371</v>
      </c>
      <c r="Q63" s="18" t="s">
        <v>372</v>
      </c>
      <c r="R63" s="18" t="s">
        <v>369</v>
      </c>
      <c r="S63" s="20"/>
    </row>
    <row r="64" ht="18" customHeight="1" spans="1:19">
      <c r="A64" s="7">
        <f>60-1</f>
        <v>59</v>
      </c>
      <c r="B64" s="8" t="s">
        <v>373</v>
      </c>
      <c r="C64" s="8" t="s">
        <v>374</v>
      </c>
      <c r="D64" s="8" t="s">
        <v>374</v>
      </c>
      <c r="E64" s="8" t="s">
        <v>375</v>
      </c>
      <c r="F64" s="8"/>
      <c r="G64" s="9">
        <v>4</v>
      </c>
      <c r="H64" s="10">
        <f t="shared" si="2"/>
        <v>663.6</v>
      </c>
      <c r="I64" s="9">
        <v>4</v>
      </c>
      <c r="J64" s="10"/>
      <c r="K64" s="9"/>
      <c r="L64" s="16">
        <f t="shared" si="0"/>
        <v>0</v>
      </c>
      <c r="M64" s="8"/>
      <c r="N64" s="17"/>
      <c r="O64" s="18" t="s">
        <v>376</v>
      </c>
      <c r="P64" s="18" t="s">
        <v>377</v>
      </c>
      <c r="Q64" s="18" t="s">
        <v>378</v>
      </c>
      <c r="R64" s="18" t="s">
        <v>375</v>
      </c>
      <c r="S64" s="20"/>
    </row>
    <row r="65" ht="18" customHeight="1" spans="1:19">
      <c r="A65" s="7">
        <f>61-1</f>
        <v>60</v>
      </c>
      <c r="B65" s="8" t="s">
        <v>379</v>
      </c>
      <c r="C65" s="8" t="s">
        <v>380</v>
      </c>
      <c r="D65" s="8" t="s">
        <v>380</v>
      </c>
      <c r="E65" s="8" t="s">
        <v>381</v>
      </c>
      <c r="F65" s="8"/>
      <c r="G65" s="9">
        <v>2</v>
      </c>
      <c r="H65" s="10">
        <f t="shared" si="2"/>
        <v>331.8</v>
      </c>
      <c r="I65" s="9">
        <v>2</v>
      </c>
      <c r="J65" s="10"/>
      <c r="K65" s="9"/>
      <c r="L65" s="16">
        <f t="shared" si="0"/>
        <v>0</v>
      </c>
      <c r="M65" s="8"/>
      <c r="N65" s="17"/>
      <c r="O65" s="18" t="s">
        <v>382</v>
      </c>
      <c r="P65" s="18" t="s">
        <v>383</v>
      </c>
      <c r="Q65" s="18" t="s">
        <v>384</v>
      </c>
      <c r="R65" s="18" t="s">
        <v>381</v>
      </c>
      <c r="S65" s="20"/>
    </row>
    <row r="66" ht="18" customHeight="1" spans="1:19">
      <c r="A66" s="7">
        <f>62-1</f>
        <v>61</v>
      </c>
      <c r="B66" s="8" t="s">
        <v>385</v>
      </c>
      <c r="C66" s="8" t="s">
        <v>386</v>
      </c>
      <c r="D66" s="8" t="s">
        <v>386</v>
      </c>
      <c r="E66" s="8" t="s">
        <v>387</v>
      </c>
      <c r="F66" s="8"/>
      <c r="G66" s="9">
        <v>2</v>
      </c>
      <c r="H66" s="10">
        <f t="shared" si="2"/>
        <v>331.8</v>
      </c>
      <c r="I66" s="9">
        <v>2</v>
      </c>
      <c r="J66" s="10"/>
      <c r="K66" s="9"/>
      <c r="L66" s="16">
        <f t="shared" si="0"/>
        <v>0</v>
      </c>
      <c r="M66" s="8"/>
      <c r="N66" s="17"/>
      <c r="O66" s="18" t="s">
        <v>388</v>
      </c>
      <c r="P66" s="18" t="s">
        <v>389</v>
      </c>
      <c r="Q66" s="18" t="s">
        <v>390</v>
      </c>
      <c r="R66" s="18" t="s">
        <v>387</v>
      </c>
      <c r="S66" s="20"/>
    </row>
    <row r="67" ht="18" customHeight="1" spans="1:19">
      <c r="A67" s="7">
        <f>63-1</f>
        <v>62</v>
      </c>
      <c r="B67" s="8" t="s">
        <v>391</v>
      </c>
      <c r="C67" s="8" t="s">
        <v>392</v>
      </c>
      <c r="D67" s="8" t="s">
        <v>392</v>
      </c>
      <c r="E67" s="8" t="s">
        <v>393</v>
      </c>
      <c r="F67" s="8"/>
      <c r="G67" s="9">
        <v>4</v>
      </c>
      <c r="H67" s="10">
        <f t="shared" si="2"/>
        <v>663.6</v>
      </c>
      <c r="I67" s="9">
        <v>4</v>
      </c>
      <c r="J67" s="10"/>
      <c r="K67" s="9"/>
      <c r="L67" s="16">
        <f t="shared" si="0"/>
        <v>0</v>
      </c>
      <c r="M67" s="8"/>
      <c r="N67" s="17"/>
      <c r="O67" s="18" t="s">
        <v>394</v>
      </c>
      <c r="P67" s="18" t="s">
        <v>395</v>
      </c>
      <c r="Q67" s="18" t="s">
        <v>396</v>
      </c>
      <c r="R67" s="18" t="s">
        <v>393</v>
      </c>
      <c r="S67" s="20"/>
    </row>
    <row r="68" ht="18" customHeight="1" spans="1:19">
      <c r="A68" s="7">
        <f>64-1</f>
        <v>63</v>
      </c>
      <c r="B68" s="8" t="s">
        <v>397</v>
      </c>
      <c r="C68" s="8" t="s">
        <v>398</v>
      </c>
      <c r="D68" s="8" t="s">
        <v>398</v>
      </c>
      <c r="E68" s="8" t="s">
        <v>399</v>
      </c>
      <c r="F68" s="8"/>
      <c r="G68" s="9">
        <v>2</v>
      </c>
      <c r="H68" s="10">
        <f t="shared" si="2"/>
        <v>331.8</v>
      </c>
      <c r="I68" s="9">
        <v>2</v>
      </c>
      <c r="J68" s="10"/>
      <c r="K68" s="9"/>
      <c r="L68" s="16">
        <f t="shared" si="0"/>
        <v>0</v>
      </c>
      <c r="M68" s="8"/>
      <c r="N68" s="17"/>
      <c r="O68" s="18" t="s">
        <v>400</v>
      </c>
      <c r="P68" s="18" t="s">
        <v>401</v>
      </c>
      <c r="Q68" s="18" t="s">
        <v>402</v>
      </c>
      <c r="R68" s="18" t="s">
        <v>399</v>
      </c>
      <c r="S68" s="20"/>
    </row>
    <row r="69" ht="18" customHeight="1" spans="1:19">
      <c r="A69" s="7">
        <f>65-1</f>
        <v>64</v>
      </c>
      <c r="B69" s="8" t="s">
        <v>403</v>
      </c>
      <c r="C69" s="8" t="s">
        <v>404</v>
      </c>
      <c r="D69" s="8" t="s">
        <v>404</v>
      </c>
      <c r="E69" s="8" t="s">
        <v>405</v>
      </c>
      <c r="F69" s="8"/>
      <c r="G69" s="9">
        <v>4</v>
      </c>
      <c r="H69" s="10">
        <f t="shared" si="2"/>
        <v>663.6</v>
      </c>
      <c r="I69" s="9">
        <v>4</v>
      </c>
      <c r="J69" s="10"/>
      <c r="K69" s="9"/>
      <c r="L69" s="16">
        <f t="shared" si="0"/>
        <v>0</v>
      </c>
      <c r="M69" s="8"/>
      <c r="N69" s="17"/>
      <c r="O69" s="18" t="s">
        <v>406</v>
      </c>
      <c r="P69" s="18" t="s">
        <v>407</v>
      </c>
      <c r="Q69" s="18" t="s">
        <v>408</v>
      </c>
      <c r="R69" s="18" t="s">
        <v>405</v>
      </c>
      <c r="S69" s="20"/>
    </row>
    <row r="70" ht="18" customHeight="1" spans="1:19">
      <c r="A70" s="7">
        <f>66-1</f>
        <v>65</v>
      </c>
      <c r="B70" s="8" t="s">
        <v>409</v>
      </c>
      <c r="C70" s="8" t="s">
        <v>410</v>
      </c>
      <c r="D70" s="8" t="s">
        <v>410</v>
      </c>
      <c r="E70" s="8" t="s">
        <v>411</v>
      </c>
      <c r="F70" s="8" t="s">
        <v>412</v>
      </c>
      <c r="G70" s="9">
        <v>1</v>
      </c>
      <c r="H70" s="10">
        <f t="shared" si="2"/>
        <v>165.9</v>
      </c>
      <c r="I70" s="9">
        <v>1</v>
      </c>
      <c r="J70" s="10"/>
      <c r="K70" s="9"/>
      <c r="L70" s="16">
        <f t="shared" ref="L70:L133" si="3">ROUND((J70*K70),2)</f>
        <v>0</v>
      </c>
      <c r="M70" s="8"/>
      <c r="N70" s="17"/>
      <c r="O70" s="18" t="s">
        <v>413</v>
      </c>
      <c r="P70" s="18" t="s">
        <v>414</v>
      </c>
      <c r="Q70" s="18" t="s">
        <v>415</v>
      </c>
      <c r="R70" s="18" t="s">
        <v>411</v>
      </c>
      <c r="S70" s="20"/>
    </row>
    <row r="71" ht="18" customHeight="1" spans="1:19">
      <c r="A71" s="7">
        <f>67-1</f>
        <v>66</v>
      </c>
      <c r="B71" s="8" t="s">
        <v>416</v>
      </c>
      <c r="C71" s="8" t="s">
        <v>417</v>
      </c>
      <c r="D71" s="8" t="s">
        <v>417</v>
      </c>
      <c r="E71" s="8" t="s">
        <v>418</v>
      </c>
      <c r="F71" s="8" t="s">
        <v>79</v>
      </c>
      <c r="G71" s="9">
        <v>3</v>
      </c>
      <c r="H71" s="10">
        <f t="shared" si="2"/>
        <v>497.7</v>
      </c>
      <c r="I71" s="9">
        <v>3</v>
      </c>
      <c r="J71" s="10"/>
      <c r="K71" s="9"/>
      <c r="L71" s="16">
        <f t="shared" si="3"/>
        <v>0</v>
      </c>
      <c r="M71" s="8"/>
      <c r="N71" s="17"/>
      <c r="O71" s="18" t="s">
        <v>419</v>
      </c>
      <c r="P71" s="18" t="s">
        <v>420</v>
      </c>
      <c r="Q71" s="18" t="s">
        <v>421</v>
      </c>
      <c r="R71" s="18" t="s">
        <v>418</v>
      </c>
      <c r="S71" s="20"/>
    </row>
    <row r="72" ht="18" customHeight="1" spans="1:19">
      <c r="A72" s="7">
        <f>68-1</f>
        <v>67</v>
      </c>
      <c r="B72" s="8" t="s">
        <v>422</v>
      </c>
      <c r="C72" s="8" t="s">
        <v>423</v>
      </c>
      <c r="D72" s="8" t="s">
        <v>423</v>
      </c>
      <c r="E72" s="8" t="s">
        <v>424</v>
      </c>
      <c r="F72" s="8" t="s">
        <v>425</v>
      </c>
      <c r="G72" s="9">
        <v>3</v>
      </c>
      <c r="H72" s="10">
        <f t="shared" si="2"/>
        <v>497.7</v>
      </c>
      <c r="I72" s="9">
        <v>3</v>
      </c>
      <c r="J72" s="10"/>
      <c r="K72" s="9"/>
      <c r="L72" s="16">
        <f t="shared" si="3"/>
        <v>0</v>
      </c>
      <c r="M72" s="8"/>
      <c r="N72" s="17"/>
      <c r="O72" s="18" t="s">
        <v>426</v>
      </c>
      <c r="P72" s="18" t="s">
        <v>427</v>
      </c>
      <c r="Q72" s="18" t="s">
        <v>428</v>
      </c>
      <c r="R72" s="18" t="s">
        <v>424</v>
      </c>
      <c r="S72" s="20"/>
    </row>
    <row r="73" ht="18" customHeight="1" spans="1:19">
      <c r="A73" s="7">
        <f>69-1</f>
        <v>68</v>
      </c>
      <c r="B73" s="8" t="s">
        <v>429</v>
      </c>
      <c r="C73" s="8" t="s">
        <v>430</v>
      </c>
      <c r="D73" s="8" t="s">
        <v>430</v>
      </c>
      <c r="E73" s="8" t="s">
        <v>431</v>
      </c>
      <c r="F73" s="8"/>
      <c r="G73" s="9">
        <v>4</v>
      </c>
      <c r="H73" s="10">
        <f t="shared" si="2"/>
        <v>663.6</v>
      </c>
      <c r="I73" s="9">
        <v>4</v>
      </c>
      <c r="J73" s="10"/>
      <c r="K73" s="9"/>
      <c r="L73" s="16">
        <f t="shared" si="3"/>
        <v>0</v>
      </c>
      <c r="M73" s="8"/>
      <c r="N73" s="17"/>
      <c r="O73" s="18" t="s">
        <v>432</v>
      </c>
      <c r="P73" s="18" t="s">
        <v>433</v>
      </c>
      <c r="Q73" s="18" t="s">
        <v>434</v>
      </c>
      <c r="R73" s="18" t="s">
        <v>431</v>
      </c>
      <c r="S73" s="20"/>
    </row>
    <row r="74" ht="18" customHeight="1" spans="1:19">
      <c r="A74" s="7">
        <f>70-1</f>
        <v>69</v>
      </c>
      <c r="B74" s="8" t="s">
        <v>435</v>
      </c>
      <c r="C74" s="8" t="s">
        <v>436</v>
      </c>
      <c r="D74" s="8" t="s">
        <v>436</v>
      </c>
      <c r="E74" s="8" t="s">
        <v>437</v>
      </c>
      <c r="F74" s="8"/>
      <c r="G74" s="9">
        <v>0</v>
      </c>
      <c r="H74" s="10">
        <f t="shared" si="2"/>
        <v>0</v>
      </c>
      <c r="I74" s="9">
        <v>0</v>
      </c>
      <c r="J74" s="10"/>
      <c r="K74" s="9"/>
      <c r="L74" s="16">
        <f t="shared" si="3"/>
        <v>0</v>
      </c>
      <c r="M74" s="8"/>
      <c r="N74" s="17"/>
      <c r="O74" s="18" t="s">
        <v>438</v>
      </c>
      <c r="P74" s="18" t="s">
        <v>439</v>
      </c>
      <c r="Q74" s="18" t="s">
        <v>440</v>
      </c>
      <c r="R74" s="18" t="s">
        <v>437</v>
      </c>
      <c r="S74" s="20"/>
    </row>
    <row r="75" ht="18" customHeight="1" spans="1:19">
      <c r="A75" s="7">
        <f>71-1</f>
        <v>70</v>
      </c>
      <c r="B75" s="8" t="s">
        <v>441</v>
      </c>
      <c r="C75" s="8" t="s">
        <v>442</v>
      </c>
      <c r="D75" s="8" t="s">
        <v>442</v>
      </c>
      <c r="E75" s="8" t="s">
        <v>443</v>
      </c>
      <c r="F75" s="8"/>
      <c r="G75" s="9">
        <v>4</v>
      </c>
      <c r="H75" s="10">
        <f>G75*123.5</f>
        <v>494</v>
      </c>
      <c r="I75" s="9">
        <v>4</v>
      </c>
      <c r="J75" s="10"/>
      <c r="K75" s="9"/>
      <c r="L75" s="16">
        <f t="shared" si="3"/>
        <v>0</v>
      </c>
      <c r="M75" s="8"/>
      <c r="N75" s="17"/>
      <c r="O75" s="18" t="s">
        <v>444</v>
      </c>
      <c r="P75" s="18" t="s">
        <v>445</v>
      </c>
      <c r="Q75" s="18" t="s">
        <v>446</v>
      </c>
      <c r="R75" s="18" t="s">
        <v>443</v>
      </c>
      <c r="S75" s="20"/>
    </row>
    <row r="76" ht="18" customHeight="1" spans="1:19">
      <c r="A76" s="7">
        <f>72-1</f>
        <v>71</v>
      </c>
      <c r="B76" s="8" t="s">
        <v>447</v>
      </c>
      <c r="C76" s="8" t="s">
        <v>448</v>
      </c>
      <c r="D76" s="8" t="s">
        <v>448</v>
      </c>
      <c r="E76" s="8" t="s">
        <v>449</v>
      </c>
      <c r="F76" s="8"/>
      <c r="G76" s="9">
        <v>5</v>
      </c>
      <c r="H76" s="10">
        <f t="shared" ref="H76:H107" si="4">G76*123.5</f>
        <v>617.5</v>
      </c>
      <c r="I76" s="9">
        <v>5</v>
      </c>
      <c r="J76" s="10"/>
      <c r="K76" s="9"/>
      <c r="L76" s="16">
        <f t="shared" si="3"/>
        <v>0</v>
      </c>
      <c r="M76" s="8"/>
      <c r="N76" s="17"/>
      <c r="O76" s="18" t="s">
        <v>450</v>
      </c>
      <c r="P76" s="18" t="s">
        <v>451</v>
      </c>
      <c r="Q76" s="18" t="s">
        <v>452</v>
      </c>
      <c r="R76" s="18" t="s">
        <v>449</v>
      </c>
      <c r="S76" s="20"/>
    </row>
    <row r="77" ht="18" customHeight="1" spans="1:19">
      <c r="A77" s="7">
        <f>73-1</f>
        <v>72</v>
      </c>
      <c r="B77" s="8" t="s">
        <v>453</v>
      </c>
      <c r="C77" s="8" t="s">
        <v>454</v>
      </c>
      <c r="D77" s="8" t="s">
        <v>454</v>
      </c>
      <c r="E77" s="8" t="s">
        <v>455</v>
      </c>
      <c r="F77" s="8"/>
      <c r="G77" s="9">
        <v>4</v>
      </c>
      <c r="H77" s="10">
        <f t="shared" si="4"/>
        <v>494</v>
      </c>
      <c r="I77" s="9">
        <v>4</v>
      </c>
      <c r="J77" s="10"/>
      <c r="K77" s="9"/>
      <c r="L77" s="16">
        <f t="shared" si="3"/>
        <v>0</v>
      </c>
      <c r="M77" s="8"/>
      <c r="N77" s="17"/>
      <c r="O77" s="18" t="s">
        <v>456</v>
      </c>
      <c r="P77" s="18" t="s">
        <v>457</v>
      </c>
      <c r="Q77" s="18" t="s">
        <v>458</v>
      </c>
      <c r="R77" s="18" t="s">
        <v>455</v>
      </c>
      <c r="S77" s="20"/>
    </row>
    <row r="78" ht="18" customHeight="1" spans="1:19">
      <c r="A78" s="7">
        <f>74-1</f>
        <v>73</v>
      </c>
      <c r="B78" s="8" t="s">
        <v>459</v>
      </c>
      <c r="C78" s="8" t="s">
        <v>460</v>
      </c>
      <c r="D78" s="8" t="s">
        <v>460</v>
      </c>
      <c r="E78" s="8" t="s">
        <v>461</v>
      </c>
      <c r="F78" s="8"/>
      <c r="G78" s="9">
        <v>7</v>
      </c>
      <c r="H78" s="10">
        <f t="shared" si="4"/>
        <v>864.5</v>
      </c>
      <c r="I78" s="9">
        <v>7</v>
      </c>
      <c r="J78" s="10"/>
      <c r="K78" s="9"/>
      <c r="L78" s="16">
        <f t="shared" si="3"/>
        <v>0</v>
      </c>
      <c r="M78" s="8"/>
      <c r="N78" s="17"/>
      <c r="O78" s="18" t="s">
        <v>462</v>
      </c>
      <c r="P78" s="18" t="s">
        <v>463</v>
      </c>
      <c r="Q78" s="18" t="s">
        <v>464</v>
      </c>
      <c r="R78" s="18" t="s">
        <v>461</v>
      </c>
      <c r="S78" s="20"/>
    </row>
    <row r="79" ht="18" customHeight="1" spans="1:19">
      <c r="A79" s="7">
        <f>75-1</f>
        <v>74</v>
      </c>
      <c r="B79" s="8" t="s">
        <v>465</v>
      </c>
      <c r="C79" s="8" t="s">
        <v>466</v>
      </c>
      <c r="D79" s="8" t="s">
        <v>466</v>
      </c>
      <c r="E79" s="8" t="s">
        <v>467</v>
      </c>
      <c r="F79" s="8"/>
      <c r="G79" s="9">
        <v>8</v>
      </c>
      <c r="H79" s="10">
        <f t="shared" si="4"/>
        <v>988</v>
      </c>
      <c r="I79" s="9">
        <v>8</v>
      </c>
      <c r="J79" s="10"/>
      <c r="K79" s="9"/>
      <c r="L79" s="16">
        <f t="shared" si="3"/>
        <v>0</v>
      </c>
      <c r="M79" s="8"/>
      <c r="N79" s="17"/>
      <c r="O79" s="18" t="s">
        <v>468</v>
      </c>
      <c r="P79" s="18" t="s">
        <v>469</v>
      </c>
      <c r="Q79" s="18" t="s">
        <v>470</v>
      </c>
      <c r="R79" s="18" t="s">
        <v>467</v>
      </c>
      <c r="S79" s="20"/>
    </row>
    <row r="80" ht="18" customHeight="1" spans="1:19">
      <c r="A80" s="7">
        <f>76-1</f>
        <v>75</v>
      </c>
      <c r="B80" s="8" t="s">
        <v>471</v>
      </c>
      <c r="C80" s="8" t="s">
        <v>472</v>
      </c>
      <c r="D80" s="8" t="s">
        <v>472</v>
      </c>
      <c r="E80" s="8" t="s">
        <v>473</v>
      </c>
      <c r="F80" s="8"/>
      <c r="G80" s="9">
        <v>5</v>
      </c>
      <c r="H80" s="10">
        <f t="shared" si="4"/>
        <v>617.5</v>
      </c>
      <c r="I80" s="9">
        <v>5</v>
      </c>
      <c r="J80" s="10"/>
      <c r="K80" s="9"/>
      <c r="L80" s="16">
        <f t="shared" si="3"/>
        <v>0</v>
      </c>
      <c r="M80" s="8"/>
      <c r="N80" s="17"/>
      <c r="O80" s="18" t="s">
        <v>474</v>
      </c>
      <c r="P80" s="18" t="s">
        <v>475</v>
      </c>
      <c r="Q80" s="18" t="s">
        <v>476</v>
      </c>
      <c r="R80" s="18" t="s">
        <v>473</v>
      </c>
      <c r="S80" s="20"/>
    </row>
    <row r="81" ht="18" customHeight="1" spans="1:19">
      <c r="A81" s="7">
        <f>77-1</f>
        <v>76</v>
      </c>
      <c r="B81" s="8" t="s">
        <v>477</v>
      </c>
      <c r="C81" s="8" t="s">
        <v>478</v>
      </c>
      <c r="D81" s="8" t="s">
        <v>478</v>
      </c>
      <c r="E81" s="8" t="s">
        <v>479</v>
      </c>
      <c r="F81" s="8"/>
      <c r="G81" s="9">
        <v>2</v>
      </c>
      <c r="H81" s="10">
        <f t="shared" si="4"/>
        <v>247</v>
      </c>
      <c r="I81" s="9">
        <v>2</v>
      </c>
      <c r="J81" s="10"/>
      <c r="K81" s="9"/>
      <c r="L81" s="16">
        <f t="shared" si="3"/>
        <v>0</v>
      </c>
      <c r="M81" s="8"/>
      <c r="N81" s="17"/>
      <c r="O81" s="18" t="s">
        <v>480</v>
      </c>
      <c r="P81" s="18" t="s">
        <v>481</v>
      </c>
      <c r="Q81" s="18" t="s">
        <v>482</v>
      </c>
      <c r="R81" s="18" t="s">
        <v>479</v>
      </c>
      <c r="S81" s="20"/>
    </row>
    <row r="82" ht="18" customHeight="1" spans="1:19">
      <c r="A82" s="7">
        <f>78-1</f>
        <v>77</v>
      </c>
      <c r="B82" s="8" t="s">
        <v>483</v>
      </c>
      <c r="C82" s="8" t="s">
        <v>484</v>
      </c>
      <c r="D82" s="8" t="s">
        <v>484</v>
      </c>
      <c r="E82" s="8" t="s">
        <v>485</v>
      </c>
      <c r="F82" s="8"/>
      <c r="G82" s="9">
        <v>5</v>
      </c>
      <c r="H82" s="10">
        <v>1234</v>
      </c>
      <c r="I82" s="9">
        <v>10</v>
      </c>
      <c r="J82" s="10"/>
      <c r="K82" s="9"/>
      <c r="L82" s="16">
        <f t="shared" si="3"/>
        <v>0</v>
      </c>
      <c r="M82" s="8" t="s">
        <v>486</v>
      </c>
      <c r="N82" s="17"/>
      <c r="O82" s="18" t="s">
        <v>487</v>
      </c>
      <c r="P82" s="18" t="s">
        <v>488</v>
      </c>
      <c r="Q82" s="18" t="s">
        <v>489</v>
      </c>
      <c r="R82" s="18" t="s">
        <v>485</v>
      </c>
      <c r="S82" s="20"/>
    </row>
    <row r="83" ht="18" customHeight="1" spans="1:19">
      <c r="A83" s="7">
        <f>79-1</f>
        <v>78</v>
      </c>
      <c r="B83" s="8" t="s">
        <v>490</v>
      </c>
      <c r="C83" s="8" t="s">
        <v>491</v>
      </c>
      <c r="D83" s="8" t="s">
        <v>491</v>
      </c>
      <c r="E83" s="8" t="s">
        <v>492</v>
      </c>
      <c r="F83" s="8"/>
      <c r="G83" s="9">
        <v>2</v>
      </c>
      <c r="H83" s="10">
        <f t="shared" si="4"/>
        <v>247</v>
      </c>
      <c r="I83" s="9">
        <v>2</v>
      </c>
      <c r="J83" s="10"/>
      <c r="K83" s="21"/>
      <c r="L83" s="16">
        <f t="shared" si="3"/>
        <v>0</v>
      </c>
      <c r="M83" s="8"/>
      <c r="N83" s="17"/>
      <c r="O83" s="18" t="s">
        <v>493</v>
      </c>
      <c r="P83" s="18" t="s">
        <v>494</v>
      </c>
      <c r="Q83" s="18" t="s">
        <v>495</v>
      </c>
      <c r="R83" s="18" t="s">
        <v>492</v>
      </c>
      <c r="S83" s="20"/>
    </row>
    <row r="84" ht="18" customHeight="1" spans="1:19">
      <c r="A84" s="7">
        <f>80-1</f>
        <v>79</v>
      </c>
      <c r="B84" s="8" t="s">
        <v>496</v>
      </c>
      <c r="C84" s="8" t="s">
        <v>497</v>
      </c>
      <c r="D84" s="8" t="s">
        <v>497</v>
      </c>
      <c r="E84" s="8" t="s">
        <v>498</v>
      </c>
      <c r="F84" s="8"/>
      <c r="G84" s="9">
        <v>3</v>
      </c>
      <c r="H84" s="10">
        <f t="shared" si="4"/>
        <v>370.5</v>
      </c>
      <c r="I84" s="9">
        <v>3</v>
      </c>
      <c r="J84" s="10"/>
      <c r="K84" s="9"/>
      <c r="L84" s="16">
        <f t="shared" si="3"/>
        <v>0</v>
      </c>
      <c r="M84" s="8"/>
      <c r="N84" s="17"/>
      <c r="O84" s="18" t="s">
        <v>499</v>
      </c>
      <c r="P84" s="18" t="s">
        <v>500</v>
      </c>
      <c r="Q84" s="18" t="s">
        <v>501</v>
      </c>
      <c r="R84" s="18" t="s">
        <v>498</v>
      </c>
      <c r="S84" s="20"/>
    </row>
    <row r="85" ht="18" customHeight="1" spans="1:19">
      <c r="A85" s="7">
        <f>81-1</f>
        <v>80</v>
      </c>
      <c r="B85" s="8" t="s">
        <v>502</v>
      </c>
      <c r="C85" s="8" t="s">
        <v>503</v>
      </c>
      <c r="D85" s="8" t="s">
        <v>503</v>
      </c>
      <c r="E85" s="8" t="s">
        <v>504</v>
      </c>
      <c r="F85" s="8"/>
      <c r="G85" s="9">
        <v>2</v>
      </c>
      <c r="H85" s="10">
        <f t="shared" si="4"/>
        <v>247</v>
      </c>
      <c r="I85" s="9">
        <v>2</v>
      </c>
      <c r="J85" s="10"/>
      <c r="K85" s="9"/>
      <c r="L85" s="16">
        <f t="shared" si="3"/>
        <v>0</v>
      </c>
      <c r="M85" s="8"/>
      <c r="N85" s="17"/>
      <c r="O85" s="18" t="s">
        <v>505</v>
      </c>
      <c r="P85" s="18" t="s">
        <v>506</v>
      </c>
      <c r="Q85" s="18" t="s">
        <v>507</v>
      </c>
      <c r="R85" s="18" t="s">
        <v>504</v>
      </c>
      <c r="S85" s="20"/>
    </row>
    <row r="86" ht="18" customHeight="1" spans="1:19">
      <c r="A86" s="7">
        <f>82-1</f>
        <v>81</v>
      </c>
      <c r="B86" s="8" t="s">
        <v>508</v>
      </c>
      <c r="C86" s="8" t="s">
        <v>509</v>
      </c>
      <c r="D86" s="8" t="s">
        <v>509</v>
      </c>
      <c r="E86" s="8" t="s">
        <v>510</v>
      </c>
      <c r="F86" s="8"/>
      <c r="G86" s="9">
        <v>1</v>
      </c>
      <c r="H86" s="10">
        <f t="shared" si="4"/>
        <v>123.5</v>
      </c>
      <c r="I86" s="9">
        <v>1</v>
      </c>
      <c r="J86" s="10"/>
      <c r="K86" s="9"/>
      <c r="L86" s="16">
        <f t="shared" si="3"/>
        <v>0</v>
      </c>
      <c r="M86" s="8"/>
      <c r="N86" s="17"/>
      <c r="O86" s="18" t="s">
        <v>511</v>
      </c>
      <c r="P86" s="18" t="s">
        <v>512</v>
      </c>
      <c r="Q86" s="18" t="s">
        <v>513</v>
      </c>
      <c r="R86" s="18" t="s">
        <v>510</v>
      </c>
      <c r="S86" s="20"/>
    </row>
    <row r="87" ht="18" customHeight="1" spans="1:19">
      <c r="A87" s="7">
        <f>83-1</f>
        <v>82</v>
      </c>
      <c r="B87" s="8" t="s">
        <v>514</v>
      </c>
      <c r="C87" s="8" t="s">
        <v>515</v>
      </c>
      <c r="D87" s="8" t="s">
        <v>515</v>
      </c>
      <c r="E87" s="8" t="s">
        <v>516</v>
      </c>
      <c r="F87" s="8"/>
      <c r="G87" s="9">
        <v>2</v>
      </c>
      <c r="H87" s="10">
        <f t="shared" si="4"/>
        <v>247</v>
      </c>
      <c r="I87" s="9">
        <v>2</v>
      </c>
      <c r="J87" s="10"/>
      <c r="K87" s="9"/>
      <c r="L87" s="16">
        <f t="shared" si="3"/>
        <v>0</v>
      </c>
      <c r="M87" s="8"/>
      <c r="N87" s="17"/>
      <c r="O87" s="18" t="s">
        <v>517</v>
      </c>
      <c r="P87" s="18" t="s">
        <v>518</v>
      </c>
      <c r="Q87" s="18" t="s">
        <v>519</v>
      </c>
      <c r="R87" s="18" t="s">
        <v>516</v>
      </c>
      <c r="S87" s="20"/>
    </row>
    <row r="88" ht="18" customHeight="1" spans="1:19">
      <c r="A88" s="7">
        <f>84-1</f>
        <v>83</v>
      </c>
      <c r="B88" s="8" t="s">
        <v>520</v>
      </c>
      <c r="C88" s="8" t="s">
        <v>521</v>
      </c>
      <c r="D88" s="8" t="s">
        <v>521</v>
      </c>
      <c r="E88" s="8" t="s">
        <v>522</v>
      </c>
      <c r="F88" s="8"/>
      <c r="G88" s="9">
        <v>1</v>
      </c>
      <c r="H88" s="10">
        <f t="shared" si="4"/>
        <v>123.5</v>
      </c>
      <c r="I88" s="9">
        <v>1</v>
      </c>
      <c r="J88" s="10"/>
      <c r="K88" s="9"/>
      <c r="L88" s="16">
        <f t="shared" si="3"/>
        <v>0</v>
      </c>
      <c r="M88" s="8"/>
      <c r="N88" s="17"/>
      <c r="O88" s="18" t="s">
        <v>523</v>
      </c>
      <c r="P88" s="18" t="s">
        <v>524</v>
      </c>
      <c r="Q88" s="18" t="s">
        <v>525</v>
      </c>
      <c r="R88" s="18" t="s">
        <v>522</v>
      </c>
      <c r="S88" s="20"/>
    </row>
    <row r="89" ht="18" customHeight="1" spans="1:19">
      <c r="A89" s="7">
        <f>85-1</f>
        <v>84</v>
      </c>
      <c r="B89" s="8" t="s">
        <v>526</v>
      </c>
      <c r="C89" s="8" t="s">
        <v>527</v>
      </c>
      <c r="D89" s="8" t="s">
        <v>527</v>
      </c>
      <c r="E89" s="8" t="s">
        <v>528</v>
      </c>
      <c r="F89" s="8"/>
      <c r="G89" s="9">
        <v>1</v>
      </c>
      <c r="H89" s="10">
        <f t="shared" si="4"/>
        <v>123.5</v>
      </c>
      <c r="I89" s="9">
        <v>1</v>
      </c>
      <c r="J89" s="10"/>
      <c r="K89" s="9"/>
      <c r="L89" s="16">
        <f t="shared" si="3"/>
        <v>0</v>
      </c>
      <c r="M89" s="8"/>
      <c r="N89" s="17"/>
      <c r="O89" s="18" t="s">
        <v>529</v>
      </c>
      <c r="P89" s="18" t="s">
        <v>530</v>
      </c>
      <c r="Q89" s="18" t="s">
        <v>531</v>
      </c>
      <c r="R89" s="18" t="s">
        <v>528</v>
      </c>
      <c r="S89" s="20"/>
    </row>
    <row r="90" ht="18" customHeight="1" spans="1:19">
      <c r="A90" s="7">
        <f>86-1</f>
        <v>85</v>
      </c>
      <c r="B90" s="8" t="s">
        <v>532</v>
      </c>
      <c r="C90" s="8" t="s">
        <v>533</v>
      </c>
      <c r="D90" s="8" t="s">
        <v>533</v>
      </c>
      <c r="E90" s="8" t="s">
        <v>534</v>
      </c>
      <c r="F90" s="8"/>
      <c r="G90" s="9">
        <v>1</v>
      </c>
      <c r="H90" s="10">
        <f t="shared" si="4"/>
        <v>123.5</v>
      </c>
      <c r="I90" s="9">
        <v>1</v>
      </c>
      <c r="J90" s="10"/>
      <c r="K90" s="9"/>
      <c r="L90" s="16">
        <f t="shared" si="3"/>
        <v>0</v>
      </c>
      <c r="M90" s="8"/>
      <c r="N90" s="17"/>
      <c r="O90" s="18" t="s">
        <v>535</v>
      </c>
      <c r="P90" s="18" t="s">
        <v>536</v>
      </c>
      <c r="Q90" s="18" t="s">
        <v>537</v>
      </c>
      <c r="R90" s="18" t="s">
        <v>534</v>
      </c>
      <c r="S90" s="20"/>
    </row>
    <row r="91" ht="18" customHeight="1" spans="1:19">
      <c r="A91" s="7">
        <f>87-1</f>
        <v>86</v>
      </c>
      <c r="B91" s="8" t="s">
        <v>538</v>
      </c>
      <c r="C91" s="8" t="s">
        <v>539</v>
      </c>
      <c r="D91" s="8" t="s">
        <v>539</v>
      </c>
      <c r="E91" s="8" t="s">
        <v>540</v>
      </c>
      <c r="F91" s="8"/>
      <c r="G91" s="9">
        <v>5</v>
      </c>
      <c r="H91" s="10">
        <f t="shared" si="4"/>
        <v>617.5</v>
      </c>
      <c r="I91" s="9">
        <v>5</v>
      </c>
      <c r="J91" s="10"/>
      <c r="K91" s="9"/>
      <c r="L91" s="16">
        <f t="shared" si="3"/>
        <v>0</v>
      </c>
      <c r="M91" s="8"/>
      <c r="N91" s="17"/>
      <c r="O91" s="18" t="s">
        <v>541</v>
      </c>
      <c r="P91" s="18" t="s">
        <v>542</v>
      </c>
      <c r="Q91" s="18" t="s">
        <v>543</v>
      </c>
      <c r="R91" s="18" t="s">
        <v>540</v>
      </c>
      <c r="S91" s="20"/>
    </row>
    <row r="92" ht="18" customHeight="1" spans="1:19">
      <c r="A92" s="7">
        <f>88-1</f>
        <v>87</v>
      </c>
      <c r="B92" s="8" t="s">
        <v>544</v>
      </c>
      <c r="C92" s="8" t="s">
        <v>545</v>
      </c>
      <c r="D92" s="8" t="s">
        <v>545</v>
      </c>
      <c r="E92" s="8" t="s">
        <v>546</v>
      </c>
      <c r="F92" s="8"/>
      <c r="G92" s="9">
        <v>4</v>
      </c>
      <c r="H92" s="10">
        <f t="shared" si="4"/>
        <v>494</v>
      </c>
      <c r="I92" s="9">
        <v>4</v>
      </c>
      <c r="J92" s="10"/>
      <c r="K92" s="9"/>
      <c r="L92" s="16">
        <f t="shared" si="3"/>
        <v>0</v>
      </c>
      <c r="M92" s="8"/>
      <c r="N92" s="17"/>
      <c r="O92" s="18" t="s">
        <v>547</v>
      </c>
      <c r="P92" s="18" t="s">
        <v>548</v>
      </c>
      <c r="Q92" s="18" t="s">
        <v>549</v>
      </c>
      <c r="R92" s="18" t="s">
        <v>546</v>
      </c>
      <c r="S92" s="20"/>
    </row>
    <row r="93" ht="18" customHeight="1" spans="1:19">
      <c r="A93" s="7">
        <f>89-1</f>
        <v>88</v>
      </c>
      <c r="B93" s="8" t="s">
        <v>550</v>
      </c>
      <c r="C93" s="8" t="s">
        <v>551</v>
      </c>
      <c r="D93" s="8" t="s">
        <v>551</v>
      </c>
      <c r="E93" s="8" t="s">
        <v>552</v>
      </c>
      <c r="F93" s="8"/>
      <c r="G93" s="9">
        <v>4</v>
      </c>
      <c r="H93" s="10">
        <f t="shared" si="4"/>
        <v>494</v>
      </c>
      <c r="I93" s="9">
        <v>4</v>
      </c>
      <c r="J93" s="10"/>
      <c r="K93" s="9"/>
      <c r="L93" s="16">
        <f t="shared" si="3"/>
        <v>0</v>
      </c>
      <c r="M93" s="8"/>
      <c r="N93" s="17"/>
      <c r="O93" s="18" t="s">
        <v>553</v>
      </c>
      <c r="P93" s="18" t="s">
        <v>554</v>
      </c>
      <c r="Q93" s="18" t="s">
        <v>555</v>
      </c>
      <c r="R93" s="18" t="s">
        <v>552</v>
      </c>
      <c r="S93" s="20"/>
    </row>
    <row r="94" ht="18" customHeight="1" spans="1:19">
      <c r="A94" s="7">
        <f>90-1</f>
        <v>89</v>
      </c>
      <c r="B94" s="8" t="s">
        <v>556</v>
      </c>
      <c r="C94" s="8" t="s">
        <v>557</v>
      </c>
      <c r="D94" s="8" t="s">
        <v>557</v>
      </c>
      <c r="E94" s="8" t="s">
        <v>558</v>
      </c>
      <c r="F94" s="8"/>
      <c r="G94" s="9">
        <v>4</v>
      </c>
      <c r="H94" s="10">
        <f t="shared" si="4"/>
        <v>494</v>
      </c>
      <c r="I94" s="9">
        <v>4</v>
      </c>
      <c r="J94" s="10"/>
      <c r="K94" s="9"/>
      <c r="L94" s="16">
        <f t="shared" si="3"/>
        <v>0</v>
      </c>
      <c r="M94" s="8"/>
      <c r="N94" s="17"/>
      <c r="O94" s="18" t="s">
        <v>559</v>
      </c>
      <c r="P94" s="18" t="s">
        <v>560</v>
      </c>
      <c r="Q94" s="18" t="s">
        <v>561</v>
      </c>
      <c r="R94" s="18" t="s">
        <v>558</v>
      </c>
      <c r="S94" s="20"/>
    </row>
    <row r="95" ht="18" customHeight="1" spans="1:19">
      <c r="A95" s="7">
        <f>91-1</f>
        <v>90</v>
      </c>
      <c r="B95" s="8" t="s">
        <v>562</v>
      </c>
      <c r="C95" s="8" t="s">
        <v>563</v>
      </c>
      <c r="D95" s="8" t="s">
        <v>563</v>
      </c>
      <c r="E95" s="8" t="s">
        <v>564</v>
      </c>
      <c r="F95" s="8"/>
      <c r="G95" s="9">
        <v>1</v>
      </c>
      <c r="H95" s="10">
        <f t="shared" si="4"/>
        <v>123.5</v>
      </c>
      <c r="I95" s="9">
        <v>1</v>
      </c>
      <c r="J95" s="10"/>
      <c r="K95" s="9"/>
      <c r="L95" s="16">
        <f t="shared" si="3"/>
        <v>0</v>
      </c>
      <c r="M95" s="8"/>
      <c r="N95" s="17"/>
      <c r="O95" s="18" t="s">
        <v>565</v>
      </c>
      <c r="P95" s="18" t="s">
        <v>566</v>
      </c>
      <c r="Q95" s="18" t="s">
        <v>567</v>
      </c>
      <c r="R95" s="18" t="s">
        <v>564</v>
      </c>
      <c r="S95" s="20"/>
    </row>
    <row r="96" ht="18" customHeight="1" spans="1:19">
      <c r="A96" s="7">
        <f>92-1</f>
        <v>91</v>
      </c>
      <c r="B96" s="8" t="s">
        <v>568</v>
      </c>
      <c r="C96" s="8" t="s">
        <v>569</v>
      </c>
      <c r="D96" s="8" t="s">
        <v>569</v>
      </c>
      <c r="E96" s="8" t="s">
        <v>570</v>
      </c>
      <c r="F96" s="8"/>
      <c r="G96" s="9">
        <v>4</v>
      </c>
      <c r="H96" s="10">
        <f t="shared" si="4"/>
        <v>494</v>
      </c>
      <c r="I96" s="9">
        <v>4</v>
      </c>
      <c r="J96" s="10"/>
      <c r="K96" s="15"/>
      <c r="L96" s="16">
        <f t="shared" si="3"/>
        <v>0</v>
      </c>
      <c r="M96" s="8"/>
      <c r="N96" s="17"/>
      <c r="O96" s="18" t="s">
        <v>571</v>
      </c>
      <c r="P96" s="18" t="s">
        <v>572</v>
      </c>
      <c r="Q96" s="18" t="s">
        <v>573</v>
      </c>
      <c r="R96" s="18" t="s">
        <v>570</v>
      </c>
      <c r="S96" s="20"/>
    </row>
    <row r="97" ht="18" customHeight="1" spans="1:19">
      <c r="A97" s="7">
        <f>93-1</f>
        <v>92</v>
      </c>
      <c r="B97" s="8" t="s">
        <v>574</v>
      </c>
      <c r="C97" s="8" t="s">
        <v>575</v>
      </c>
      <c r="D97" s="8" t="s">
        <v>575</v>
      </c>
      <c r="E97" s="8" t="s">
        <v>576</v>
      </c>
      <c r="F97" s="8"/>
      <c r="G97" s="9">
        <v>4</v>
      </c>
      <c r="H97" s="10">
        <f t="shared" si="4"/>
        <v>494</v>
      </c>
      <c r="I97" s="9">
        <v>4</v>
      </c>
      <c r="J97" s="10"/>
      <c r="K97" s="15"/>
      <c r="L97" s="16">
        <f t="shared" si="3"/>
        <v>0</v>
      </c>
      <c r="M97" s="8"/>
      <c r="N97" s="17"/>
      <c r="O97" s="18" t="s">
        <v>577</v>
      </c>
      <c r="P97" s="18" t="s">
        <v>578</v>
      </c>
      <c r="Q97" s="18" t="s">
        <v>579</v>
      </c>
      <c r="R97" s="18" t="s">
        <v>576</v>
      </c>
      <c r="S97" s="20"/>
    </row>
    <row r="98" ht="18" customHeight="1" spans="1:19">
      <c r="A98" s="7">
        <f>94-1</f>
        <v>93</v>
      </c>
      <c r="B98" s="8" t="s">
        <v>580</v>
      </c>
      <c r="C98" s="8" t="s">
        <v>581</v>
      </c>
      <c r="D98" s="8" t="s">
        <v>581</v>
      </c>
      <c r="E98" s="8" t="s">
        <v>582</v>
      </c>
      <c r="F98" s="8"/>
      <c r="G98" s="9">
        <v>3</v>
      </c>
      <c r="H98" s="10">
        <f t="shared" si="4"/>
        <v>370.5</v>
      </c>
      <c r="I98" s="9">
        <v>3</v>
      </c>
      <c r="J98" s="10"/>
      <c r="K98" s="15"/>
      <c r="L98" s="16">
        <f t="shared" si="3"/>
        <v>0</v>
      </c>
      <c r="M98" s="8"/>
      <c r="N98" s="17"/>
      <c r="O98" s="18" t="s">
        <v>583</v>
      </c>
      <c r="P98" s="18" t="s">
        <v>584</v>
      </c>
      <c r="Q98" s="18" t="s">
        <v>585</v>
      </c>
      <c r="R98" s="18" t="s">
        <v>582</v>
      </c>
      <c r="S98" s="20"/>
    </row>
    <row r="99" ht="18" customHeight="1" spans="1:19">
      <c r="A99" s="7">
        <f>95-1</f>
        <v>94</v>
      </c>
      <c r="B99" s="8" t="s">
        <v>586</v>
      </c>
      <c r="C99" s="8" t="s">
        <v>587</v>
      </c>
      <c r="D99" s="8" t="s">
        <v>587</v>
      </c>
      <c r="E99" s="8" t="s">
        <v>588</v>
      </c>
      <c r="F99" s="8"/>
      <c r="G99" s="9">
        <v>2</v>
      </c>
      <c r="H99" s="10">
        <f t="shared" si="4"/>
        <v>247</v>
      </c>
      <c r="I99" s="9">
        <v>2</v>
      </c>
      <c r="J99" s="10"/>
      <c r="K99" s="15"/>
      <c r="L99" s="16">
        <f t="shared" si="3"/>
        <v>0</v>
      </c>
      <c r="M99" s="8"/>
      <c r="N99" s="17"/>
      <c r="O99" s="18" t="s">
        <v>589</v>
      </c>
      <c r="P99" s="18" t="s">
        <v>590</v>
      </c>
      <c r="Q99" s="18" t="s">
        <v>591</v>
      </c>
      <c r="R99" s="18" t="s">
        <v>588</v>
      </c>
      <c r="S99" s="20"/>
    </row>
    <row r="100" ht="18" customHeight="1" spans="1:19">
      <c r="A100" s="7">
        <f>96-1</f>
        <v>95</v>
      </c>
      <c r="B100" s="8" t="s">
        <v>592</v>
      </c>
      <c r="C100" s="8" t="s">
        <v>593</v>
      </c>
      <c r="D100" s="8" t="s">
        <v>593</v>
      </c>
      <c r="E100" s="8" t="s">
        <v>594</v>
      </c>
      <c r="F100" s="8"/>
      <c r="G100" s="9">
        <v>0</v>
      </c>
      <c r="H100" s="10">
        <f t="shared" si="4"/>
        <v>0</v>
      </c>
      <c r="I100" s="9">
        <v>0</v>
      </c>
      <c r="J100" s="10"/>
      <c r="K100" s="15"/>
      <c r="L100" s="16">
        <f t="shared" si="3"/>
        <v>0</v>
      </c>
      <c r="M100" s="8"/>
      <c r="N100" s="17"/>
      <c r="O100" s="18" t="s">
        <v>595</v>
      </c>
      <c r="P100" s="18" t="s">
        <v>596</v>
      </c>
      <c r="Q100" s="18" t="s">
        <v>597</v>
      </c>
      <c r="R100" s="18" t="s">
        <v>594</v>
      </c>
      <c r="S100" s="20"/>
    </row>
    <row r="101" ht="18" customHeight="1" spans="1:19">
      <c r="A101" s="7">
        <f>97-1</f>
        <v>96</v>
      </c>
      <c r="B101" s="8" t="s">
        <v>598</v>
      </c>
      <c r="C101" s="8" t="s">
        <v>599</v>
      </c>
      <c r="D101" s="8" t="s">
        <v>599</v>
      </c>
      <c r="E101" s="8" t="s">
        <v>600</v>
      </c>
      <c r="F101" s="8"/>
      <c r="G101" s="9">
        <v>2</v>
      </c>
      <c r="H101" s="10">
        <f t="shared" si="4"/>
        <v>247</v>
      </c>
      <c r="I101" s="9">
        <v>2</v>
      </c>
      <c r="J101" s="10"/>
      <c r="K101" s="15"/>
      <c r="L101" s="16">
        <f t="shared" si="3"/>
        <v>0</v>
      </c>
      <c r="M101" s="8"/>
      <c r="N101" s="17"/>
      <c r="O101" s="18" t="s">
        <v>601</v>
      </c>
      <c r="P101" s="18" t="s">
        <v>602</v>
      </c>
      <c r="Q101" s="18" t="s">
        <v>603</v>
      </c>
      <c r="R101" s="18" t="s">
        <v>600</v>
      </c>
      <c r="S101" s="20"/>
    </row>
    <row r="102" ht="18" customHeight="1" spans="1:19">
      <c r="A102" s="7">
        <f>98-1</f>
        <v>97</v>
      </c>
      <c r="B102" s="8" t="s">
        <v>604</v>
      </c>
      <c r="C102" s="8" t="s">
        <v>605</v>
      </c>
      <c r="D102" s="8" t="s">
        <v>605</v>
      </c>
      <c r="E102" s="8" t="s">
        <v>606</v>
      </c>
      <c r="F102" s="8"/>
      <c r="G102" s="9">
        <v>3</v>
      </c>
      <c r="H102" s="10">
        <f t="shared" si="4"/>
        <v>370.5</v>
      </c>
      <c r="I102" s="9">
        <v>3</v>
      </c>
      <c r="J102" s="10"/>
      <c r="K102" s="15"/>
      <c r="L102" s="16">
        <f t="shared" si="3"/>
        <v>0</v>
      </c>
      <c r="M102" s="8"/>
      <c r="N102" s="17"/>
      <c r="O102" s="18" t="s">
        <v>607</v>
      </c>
      <c r="P102" s="18" t="s">
        <v>608</v>
      </c>
      <c r="Q102" s="18" t="s">
        <v>609</v>
      </c>
      <c r="R102" s="18" t="s">
        <v>606</v>
      </c>
      <c r="S102" s="20"/>
    </row>
    <row r="103" ht="18" customHeight="1" spans="1:19">
      <c r="A103" s="7">
        <f>99-1</f>
        <v>98</v>
      </c>
      <c r="B103" s="8" t="s">
        <v>610</v>
      </c>
      <c r="C103" s="8" t="s">
        <v>611</v>
      </c>
      <c r="D103" s="8" t="s">
        <v>611</v>
      </c>
      <c r="E103" s="8" t="s">
        <v>612</v>
      </c>
      <c r="F103" s="8"/>
      <c r="G103" s="9">
        <v>4</v>
      </c>
      <c r="H103" s="10">
        <f t="shared" si="4"/>
        <v>494</v>
      </c>
      <c r="I103" s="9">
        <v>4</v>
      </c>
      <c r="J103" s="10"/>
      <c r="K103" s="15"/>
      <c r="L103" s="16">
        <f t="shared" si="3"/>
        <v>0</v>
      </c>
      <c r="M103" s="8"/>
      <c r="N103" s="17"/>
      <c r="O103" s="18" t="s">
        <v>613</v>
      </c>
      <c r="P103" s="18" t="s">
        <v>614</v>
      </c>
      <c r="Q103" s="18" t="s">
        <v>615</v>
      </c>
      <c r="R103" s="18" t="s">
        <v>612</v>
      </c>
      <c r="S103" s="20"/>
    </row>
    <row r="104" ht="18" customHeight="1" spans="1:19">
      <c r="A104" s="7">
        <f>100-1</f>
        <v>99</v>
      </c>
      <c r="B104" s="8" t="s">
        <v>616</v>
      </c>
      <c r="C104" s="8" t="s">
        <v>617</v>
      </c>
      <c r="D104" s="8" t="s">
        <v>617</v>
      </c>
      <c r="E104" s="8" t="s">
        <v>618</v>
      </c>
      <c r="F104" s="8"/>
      <c r="G104" s="9">
        <v>1</v>
      </c>
      <c r="H104" s="10">
        <f t="shared" si="4"/>
        <v>123.5</v>
      </c>
      <c r="I104" s="9">
        <v>1</v>
      </c>
      <c r="J104" s="10"/>
      <c r="K104" s="15"/>
      <c r="L104" s="16">
        <f t="shared" si="3"/>
        <v>0</v>
      </c>
      <c r="M104" s="8"/>
      <c r="N104" s="17"/>
      <c r="O104" s="18" t="s">
        <v>619</v>
      </c>
      <c r="P104" s="18" t="s">
        <v>620</v>
      </c>
      <c r="Q104" s="18" t="s">
        <v>621</v>
      </c>
      <c r="R104" s="18" t="s">
        <v>618</v>
      </c>
      <c r="S104" s="20"/>
    </row>
    <row r="105" ht="18" customHeight="1" spans="1:19">
      <c r="A105" s="7">
        <f>101-1</f>
        <v>100</v>
      </c>
      <c r="B105" s="8" t="s">
        <v>622</v>
      </c>
      <c r="C105" s="8" t="s">
        <v>623</v>
      </c>
      <c r="D105" s="8" t="s">
        <v>623</v>
      </c>
      <c r="E105" s="8" t="s">
        <v>624</v>
      </c>
      <c r="F105" s="8"/>
      <c r="G105" s="9">
        <v>4</v>
      </c>
      <c r="H105" s="10">
        <f t="shared" si="4"/>
        <v>494</v>
      </c>
      <c r="I105" s="9">
        <v>4</v>
      </c>
      <c r="J105" s="10"/>
      <c r="K105" s="15"/>
      <c r="L105" s="16">
        <f t="shared" si="3"/>
        <v>0</v>
      </c>
      <c r="M105" s="8"/>
      <c r="N105" s="17"/>
      <c r="O105" s="18" t="s">
        <v>625</v>
      </c>
      <c r="P105" s="18" t="s">
        <v>626</v>
      </c>
      <c r="Q105" s="18" t="s">
        <v>627</v>
      </c>
      <c r="R105" s="18" t="s">
        <v>624</v>
      </c>
      <c r="S105" s="20"/>
    </row>
    <row r="106" ht="18" customHeight="1" spans="1:19">
      <c r="A106" s="7">
        <f>102-1</f>
        <v>101</v>
      </c>
      <c r="B106" s="8" t="s">
        <v>628</v>
      </c>
      <c r="C106" s="8" t="s">
        <v>629</v>
      </c>
      <c r="D106" s="8" t="s">
        <v>629</v>
      </c>
      <c r="E106" s="8" t="s">
        <v>630</v>
      </c>
      <c r="F106" s="8"/>
      <c r="G106" s="9">
        <v>4</v>
      </c>
      <c r="H106" s="10">
        <f t="shared" si="4"/>
        <v>494</v>
      </c>
      <c r="I106" s="9">
        <v>4</v>
      </c>
      <c r="J106" s="10"/>
      <c r="K106" s="15"/>
      <c r="L106" s="16">
        <f t="shared" si="3"/>
        <v>0</v>
      </c>
      <c r="M106" s="8"/>
      <c r="N106" s="17"/>
      <c r="O106" s="18" t="s">
        <v>631</v>
      </c>
      <c r="P106" s="18" t="s">
        <v>632</v>
      </c>
      <c r="Q106" s="18" t="s">
        <v>633</v>
      </c>
      <c r="R106" s="18" t="s">
        <v>630</v>
      </c>
      <c r="S106" s="20"/>
    </row>
    <row r="107" ht="18" customHeight="1" spans="1:19">
      <c r="A107" s="7">
        <f>103-1</f>
        <v>102</v>
      </c>
      <c r="B107" s="8" t="s">
        <v>634</v>
      </c>
      <c r="C107" s="8" t="s">
        <v>635</v>
      </c>
      <c r="D107" s="8" t="s">
        <v>635</v>
      </c>
      <c r="E107" s="8" t="s">
        <v>636</v>
      </c>
      <c r="F107" s="8"/>
      <c r="G107" s="9">
        <v>3</v>
      </c>
      <c r="H107" s="10">
        <f t="shared" si="4"/>
        <v>370.5</v>
      </c>
      <c r="I107" s="9">
        <v>3</v>
      </c>
      <c r="J107" s="10"/>
      <c r="K107" s="15"/>
      <c r="L107" s="16">
        <f t="shared" si="3"/>
        <v>0</v>
      </c>
      <c r="M107" s="8"/>
      <c r="N107" s="17"/>
      <c r="O107" s="18" t="s">
        <v>637</v>
      </c>
      <c r="P107" s="18" t="s">
        <v>638</v>
      </c>
      <c r="Q107" s="18" t="s">
        <v>639</v>
      </c>
      <c r="R107" s="18" t="s">
        <v>636</v>
      </c>
      <c r="S107" s="20"/>
    </row>
    <row r="108" ht="18" customHeight="1" spans="1:19">
      <c r="A108" s="7">
        <f>104-1</f>
        <v>103</v>
      </c>
      <c r="B108" s="8" t="s">
        <v>640</v>
      </c>
      <c r="C108" s="8" t="s">
        <v>641</v>
      </c>
      <c r="D108" s="8" t="s">
        <v>641</v>
      </c>
      <c r="E108" s="8" t="s">
        <v>642</v>
      </c>
      <c r="F108" s="8"/>
      <c r="G108" s="9">
        <v>3</v>
      </c>
      <c r="H108" s="10">
        <f t="shared" ref="H108:H153" si="5">G108*123.5</f>
        <v>370.5</v>
      </c>
      <c r="I108" s="9">
        <v>3</v>
      </c>
      <c r="J108" s="10"/>
      <c r="K108" s="15"/>
      <c r="L108" s="16">
        <f t="shared" si="3"/>
        <v>0</v>
      </c>
      <c r="M108" s="8"/>
      <c r="N108" s="17"/>
      <c r="O108" s="18" t="s">
        <v>643</v>
      </c>
      <c r="P108" s="18" t="s">
        <v>644</v>
      </c>
      <c r="Q108" s="18" t="s">
        <v>645</v>
      </c>
      <c r="R108" s="18" t="s">
        <v>642</v>
      </c>
      <c r="S108" s="20"/>
    </row>
    <row r="109" ht="18" customHeight="1" spans="1:19">
      <c r="A109" s="7">
        <f>105-1</f>
        <v>104</v>
      </c>
      <c r="B109" s="8" t="s">
        <v>646</v>
      </c>
      <c r="C109" s="8" t="s">
        <v>647</v>
      </c>
      <c r="D109" s="8" t="s">
        <v>647</v>
      </c>
      <c r="E109" s="8" t="s">
        <v>648</v>
      </c>
      <c r="F109" s="8"/>
      <c r="G109" s="9">
        <v>7</v>
      </c>
      <c r="H109" s="10">
        <f t="shared" si="5"/>
        <v>864.5</v>
      </c>
      <c r="I109" s="9">
        <v>7</v>
      </c>
      <c r="J109" s="10"/>
      <c r="K109" s="15"/>
      <c r="L109" s="16">
        <f t="shared" si="3"/>
        <v>0</v>
      </c>
      <c r="M109" s="8"/>
      <c r="N109" s="17"/>
      <c r="O109" s="18" t="s">
        <v>649</v>
      </c>
      <c r="P109" s="18" t="s">
        <v>650</v>
      </c>
      <c r="Q109" s="18" t="s">
        <v>651</v>
      </c>
      <c r="R109" s="18" t="s">
        <v>648</v>
      </c>
      <c r="S109" s="20"/>
    </row>
    <row r="110" ht="18" customHeight="1" spans="1:19">
      <c r="A110" s="7">
        <f>106-1</f>
        <v>105</v>
      </c>
      <c r="B110" s="8" t="s">
        <v>652</v>
      </c>
      <c r="C110" s="8" t="s">
        <v>653</v>
      </c>
      <c r="D110" s="8" t="s">
        <v>653</v>
      </c>
      <c r="E110" s="8" t="s">
        <v>654</v>
      </c>
      <c r="F110" s="8"/>
      <c r="G110" s="9">
        <v>4</v>
      </c>
      <c r="H110" s="10">
        <f t="shared" si="5"/>
        <v>494</v>
      </c>
      <c r="I110" s="9">
        <v>4</v>
      </c>
      <c r="J110" s="10"/>
      <c r="K110" s="15"/>
      <c r="L110" s="16">
        <f t="shared" si="3"/>
        <v>0</v>
      </c>
      <c r="M110" s="8"/>
      <c r="N110" s="17"/>
      <c r="O110" s="18" t="s">
        <v>655</v>
      </c>
      <c r="P110" s="18" t="s">
        <v>656</v>
      </c>
      <c r="Q110" s="18" t="s">
        <v>657</v>
      </c>
      <c r="R110" s="18" t="s">
        <v>654</v>
      </c>
      <c r="S110" s="20"/>
    </row>
    <row r="111" ht="18" customHeight="1" spans="1:19">
      <c r="A111" s="7">
        <f>107-1</f>
        <v>106</v>
      </c>
      <c r="B111" s="8" t="s">
        <v>658</v>
      </c>
      <c r="C111" s="8" t="s">
        <v>659</v>
      </c>
      <c r="D111" s="8" t="s">
        <v>659</v>
      </c>
      <c r="E111" s="8" t="s">
        <v>660</v>
      </c>
      <c r="F111" s="8"/>
      <c r="G111" s="9">
        <v>6</v>
      </c>
      <c r="H111" s="10">
        <f t="shared" si="5"/>
        <v>741</v>
      </c>
      <c r="I111" s="9">
        <v>6</v>
      </c>
      <c r="J111" s="10"/>
      <c r="K111" s="15"/>
      <c r="L111" s="16">
        <f t="shared" si="3"/>
        <v>0</v>
      </c>
      <c r="M111" s="8"/>
      <c r="N111" s="17"/>
      <c r="O111" s="18" t="s">
        <v>661</v>
      </c>
      <c r="P111" s="18" t="s">
        <v>662</v>
      </c>
      <c r="Q111" s="18" t="s">
        <v>663</v>
      </c>
      <c r="R111" s="18" t="s">
        <v>660</v>
      </c>
      <c r="S111" s="20"/>
    </row>
    <row r="112" ht="18" customHeight="1" spans="1:19">
      <c r="A112" s="7">
        <f>108-1</f>
        <v>107</v>
      </c>
      <c r="B112" s="8" t="s">
        <v>664</v>
      </c>
      <c r="C112" s="8" t="s">
        <v>665</v>
      </c>
      <c r="D112" s="8" t="s">
        <v>665</v>
      </c>
      <c r="E112" s="8" t="s">
        <v>666</v>
      </c>
      <c r="F112" s="8"/>
      <c r="G112" s="9">
        <v>3</v>
      </c>
      <c r="H112" s="10">
        <f t="shared" si="5"/>
        <v>370.5</v>
      </c>
      <c r="I112" s="9">
        <v>3</v>
      </c>
      <c r="J112" s="10"/>
      <c r="K112" s="15"/>
      <c r="L112" s="16">
        <f t="shared" si="3"/>
        <v>0</v>
      </c>
      <c r="M112" s="8"/>
      <c r="N112" s="17"/>
      <c r="O112" s="18" t="s">
        <v>667</v>
      </c>
      <c r="P112" s="18" t="s">
        <v>668</v>
      </c>
      <c r="Q112" s="18" t="s">
        <v>669</v>
      </c>
      <c r="R112" s="18" t="s">
        <v>666</v>
      </c>
      <c r="S112" s="20"/>
    </row>
    <row r="113" ht="18" customHeight="1" spans="1:19">
      <c r="A113" s="7">
        <f>109-1</f>
        <v>108</v>
      </c>
      <c r="B113" s="8" t="s">
        <v>670</v>
      </c>
      <c r="C113" s="8" t="s">
        <v>671</v>
      </c>
      <c r="D113" s="8" t="s">
        <v>671</v>
      </c>
      <c r="E113" s="8" t="s">
        <v>672</v>
      </c>
      <c r="F113" s="8"/>
      <c r="G113" s="9">
        <v>4</v>
      </c>
      <c r="H113" s="10">
        <f t="shared" si="5"/>
        <v>494</v>
      </c>
      <c r="I113" s="9">
        <v>4</v>
      </c>
      <c r="J113" s="10"/>
      <c r="K113" s="15"/>
      <c r="L113" s="16">
        <f t="shared" si="3"/>
        <v>0</v>
      </c>
      <c r="M113" s="8"/>
      <c r="N113" s="17"/>
      <c r="O113" s="18" t="s">
        <v>673</v>
      </c>
      <c r="P113" s="18" t="s">
        <v>674</v>
      </c>
      <c r="Q113" s="18" t="s">
        <v>675</v>
      </c>
      <c r="R113" s="18" t="s">
        <v>672</v>
      </c>
      <c r="S113" s="20"/>
    </row>
    <row r="114" ht="18" customHeight="1" spans="1:19">
      <c r="A114" s="7">
        <f>110-1</f>
        <v>109</v>
      </c>
      <c r="B114" s="8" t="s">
        <v>676</v>
      </c>
      <c r="C114" s="8" t="s">
        <v>677</v>
      </c>
      <c r="D114" s="8" t="s">
        <v>677</v>
      </c>
      <c r="E114" s="8" t="s">
        <v>678</v>
      </c>
      <c r="F114" s="8"/>
      <c r="G114" s="9">
        <v>6</v>
      </c>
      <c r="H114" s="10">
        <f t="shared" si="5"/>
        <v>741</v>
      </c>
      <c r="I114" s="9">
        <v>6</v>
      </c>
      <c r="J114" s="10"/>
      <c r="K114" s="15"/>
      <c r="L114" s="16">
        <f t="shared" si="3"/>
        <v>0</v>
      </c>
      <c r="M114" s="8"/>
      <c r="N114" s="17"/>
      <c r="O114" s="18" t="s">
        <v>679</v>
      </c>
      <c r="P114" s="18" t="s">
        <v>680</v>
      </c>
      <c r="Q114" s="18" t="s">
        <v>681</v>
      </c>
      <c r="R114" s="18" t="s">
        <v>678</v>
      </c>
      <c r="S114" s="20"/>
    </row>
    <row r="115" ht="18" customHeight="1" spans="1:19">
      <c r="A115" s="7">
        <f>111-1</f>
        <v>110</v>
      </c>
      <c r="B115" s="8" t="s">
        <v>682</v>
      </c>
      <c r="C115" s="8" t="s">
        <v>683</v>
      </c>
      <c r="D115" s="8" t="s">
        <v>683</v>
      </c>
      <c r="E115" s="8" t="s">
        <v>684</v>
      </c>
      <c r="F115" s="8"/>
      <c r="G115" s="9">
        <v>4</v>
      </c>
      <c r="H115" s="10">
        <f t="shared" si="5"/>
        <v>494</v>
      </c>
      <c r="I115" s="9">
        <v>4</v>
      </c>
      <c r="J115" s="10"/>
      <c r="K115" s="15"/>
      <c r="L115" s="16">
        <f t="shared" si="3"/>
        <v>0</v>
      </c>
      <c r="M115" s="8"/>
      <c r="N115" s="17"/>
      <c r="O115" s="18" t="s">
        <v>685</v>
      </c>
      <c r="P115" s="18" t="s">
        <v>686</v>
      </c>
      <c r="Q115" s="18" t="s">
        <v>687</v>
      </c>
      <c r="R115" s="18" t="s">
        <v>684</v>
      </c>
      <c r="S115" s="20"/>
    </row>
    <row r="116" ht="18" customHeight="1" spans="1:19">
      <c r="A116" s="7">
        <f>112-1</f>
        <v>111</v>
      </c>
      <c r="B116" s="8" t="s">
        <v>688</v>
      </c>
      <c r="C116" s="8" t="s">
        <v>689</v>
      </c>
      <c r="D116" s="8" t="s">
        <v>689</v>
      </c>
      <c r="E116" s="8" t="s">
        <v>690</v>
      </c>
      <c r="F116" s="8" t="s">
        <v>691</v>
      </c>
      <c r="G116" s="9">
        <v>6</v>
      </c>
      <c r="H116" s="10">
        <f t="shared" si="5"/>
        <v>741</v>
      </c>
      <c r="I116" s="9">
        <v>6</v>
      </c>
      <c r="J116" s="10"/>
      <c r="K116" s="15"/>
      <c r="L116" s="16">
        <f t="shared" si="3"/>
        <v>0</v>
      </c>
      <c r="M116" s="8"/>
      <c r="N116" s="17"/>
      <c r="O116" s="18" t="s">
        <v>692</v>
      </c>
      <c r="P116" s="18" t="s">
        <v>693</v>
      </c>
      <c r="Q116" s="18" t="s">
        <v>694</v>
      </c>
      <c r="R116" s="18" t="s">
        <v>690</v>
      </c>
      <c r="S116" s="20"/>
    </row>
    <row r="117" ht="18" customHeight="1" spans="1:19">
      <c r="A117" s="7">
        <f>113-1</f>
        <v>112</v>
      </c>
      <c r="B117" s="8" t="s">
        <v>695</v>
      </c>
      <c r="C117" s="8" t="s">
        <v>696</v>
      </c>
      <c r="D117" s="8" t="s">
        <v>696</v>
      </c>
      <c r="E117" s="8" t="s">
        <v>697</v>
      </c>
      <c r="F117" s="8"/>
      <c r="G117" s="9">
        <v>1</v>
      </c>
      <c r="H117" s="10">
        <f t="shared" si="5"/>
        <v>123.5</v>
      </c>
      <c r="I117" s="9">
        <v>1</v>
      </c>
      <c r="J117" s="10"/>
      <c r="K117" s="15"/>
      <c r="L117" s="16">
        <f t="shared" si="3"/>
        <v>0</v>
      </c>
      <c r="M117" s="8"/>
      <c r="N117" s="17"/>
      <c r="O117" s="18" t="s">
        <v>698</v>
      </c>
      <c r="P117" s="18" t="s">
        <v>699</v>
      </c>
      <c r="Q117" s="18" t="s">
        <v>700</v>
      </c>
      <c r="R117" s="18" t="s">
        <v>697</v>
      </c>
      <c r="S117" s="20"/>
    </row>
    <row r="118" ht="18" customHeight="1" spans="1:19">
      <c r="A118" s="7">
        <f>114-1</f>
        <v>113</v>
      </c>
      <c r="B118" s="8" t="s">
        <v>701</v>
      </c>
      <c r="C118" s="8" t="s">
        <v>702</v>
      </c>
      <c r="D118" s="8" t="s">
        <v>702</v>
      </c>
      <c r="E118" s="8" t="s">
        <v>703</v>
      </c>
      <c r="F118" s="8"/>
      <c r="G118" s="9">
        <v>2</v>
      </c>
      <c r="H118" s="10">
        <f t="shared" si="5"/>
        <v>247</v>
      </c>
      <c r="I118" s="9">
        <v>2</v>
      </c>
      <c r="J118" s="10"/>
      <c r="K118" s="15"/>
      <c r="L118" s="16">
        <f t="shared" si="3"/>
        <v>0</v>
      </c>
      <c r="M118" s="8"/>
      <c r="N118" s="17"/>
      <c r="O118" s="18" t="s">
        <v>704</v>
      </c>
      <c r="P118" s="18" t="s">
        <v>705</v>
      </c>
      <c r="Q118" s="18" t="s">
        <v>706</v>
      </c>
      <c r="R118" s="18" t="s">
        <v>703</v>
      </c>
      <c r="S118" s="20"/>
    </row>
    <row r="119" ht="18" customHeight="1" spans="1:19">
      <c r="A119" s="7">
        <f>115-1</f>
        <v>114</v>
      </c>
      <c r="B119" s="8" t="s">
        <v>707</v>
      </c>
      <c r="C119" s="8" t="s">
        <v>708</v>
      </c>
      <c r="D119" s="8" t="s">
        <v>708</v>
      </c>
      <c r="E119" s="8" t="s">
        <v>709</v>
      </c>
      <c r="F119" s="8"/>
      <c r="G119" s="9">
        <v>2</v>
      </c>
      <c r="H119" s="10">
        <f t="shared" si="5"/>
        <v>247</v>
      </c>
      <c r="I119" s="9">
        <v>2</v>
      </c>
      <c r="J119" s="10"/>
      <c r="K119" s="15"/>
      <c r="L119" s="16">
        <f t="shared" si="3"/>
        <v>0</v>
      </c>
      <c r="M119" s="8"/>
      <c r="N119" s="17"/>
      <c r="O119" s="18" t="s">
        <v>710</v>
      </c>
      <c r="P119" s="18" t="s">
        <v>711</v>
      </c>
      <c r="Q119" s="18" t="s">
        <v>712</v>
      </c>
      <c r="R119" s="18" t="s">
        <v>709</v>
      </c>
      <c r="S119" s="20"/>
    </row>
    <row r="120" ht="18" customHeight="1" spans="1:19">
      <c r="A120" s="7">
        <f>116-1</f>
        <v>115</v>
      </c>
      <c r="B120" s="8" t="s">
        <v>713</v>
      </c>
      <c r="C120" s="8" t="s">
        <v>714</v>
      </c>
      <c r="D120" s="8" t="s">
        <v>714</v>
      </c>
      <c r="E120" s="8" t="s">
        <v>715</v>
      </c>
      <c r="F120" s="8"/>
      <c r="G120" s="9">
        <v>5</v>
      </c>
      <c r="H120" s="10">
        <f t="shared" si="5"/>
        <v>617.5</v>
      </c>
      <c r="I120" s="9">
        <v>5</v>
      </c>
      <c r="J120" s="10"/>
      <c r="K120" s="15"/>
      <c r="L120" s="16">
        <f t="shared" si="3"/>
        <v>0</v>
      </c>
      <c r="M120" s="8"/>
      <c r="N120" s="17"/>
      <c r="O120" s="18" t="s">
        <v>716</v>
      </c>
      <c r="P120" s="18" t="s">
        <v>717</v>
      </c>
      <c r="Q120" s="18" t="s">
        <v>718</v>
      </c>
      <c r="R120" s="18" t="s">
        <v>715</v>
      </c>
      <c r="S120" s="20"/>
    </row>
    <row r="121" ht="18" customHeight="1" spans="1:19">
      <c r="A121" s="7">
        <f>117-1</f>
        <v>116</v>
      </c>
      <c r="B121" s="8" t="s">
        <v>719</v>
      </c>
      <c r="C121" s="8" t="s">
        <v>720</v>
      </c>
      <c r="D121" s="8" t="s">
        <v>720</v>
      </c>
      <c r="E121" s="8" t="s">
        <v>721</v>
      </c>
      <c r="F121" s="8"/>
      <c r="G121" s="9">
        <v>3</v>
      </c>
      <c r="H121" s="10">
        <f t="shared" si="5"/>
        <v>370.5</v>
      </c>
      <c r="I121" s="9">
        <v>3</v>
      </c>
      <c r="J121" s="10"/>
      <c r="K121" s="15"/>
      <c r="L121" s="16">
        <f t="shared" si="3"/>
        <v>0</v>
      </c>
      <c r="M121" s="8"/>
      <c r="N121" s="17"/>
      <c r="O121" s="18" t="s">
        <v>722</v>
      </c>
      <c r="P121" s="18" t="s">
        <v>723</v>
      </c>
      <c r="Q121" s="18" t="s">
        <v>724</v>
      </c>
      <c r="R121" s="18" t="s">
        <v>721</v>
      </c>
      <c r="S121" s="20"/>
    </row>
    <row r="122" ht="18" customHeight="1" spans="1:19">
      <c r="A122" s="7">
        <f>118-1</f>
        <v>117</v>
      </c>
      <c r="B122" s="8" t="s">
        <v>725</v>
      </c>
      <c r="C122" s="8" t="s">
        <v>726</v>
      </c>
      <c r="D122" s="8" t="s">
        <v>726</v>
      </c>
      <c r="E122" s="8" t="s">
        <v>727</v>
      </c>
      <c r="F122" s="8"/>
      <c r="G122" s="9">
        <v>5</v>
      </c>
      <c r="H122" s="10">
        <f t="shared" si="5"/>
        <v>617.5</v>
      </c>
      <c r="I122" s="9">
        <v>5</v>
      </c>
      <c r="J122" s="10"/>
      <c r="K122" s="15"/>
      <c r="L122" s="16">
        <f t="shared" si="3"/>
        <v>0</v>
      </c>
      <c r="M122" s="8"/>
      <c r="N122" s="17"/>
      <c r="O122" s="18" t="s">
        <v>728</v>
      </c>
      <c r="P122" s="18" t="s">
        <v>729</v>
      </c>
      <c r="Q122" s="18" t="s">
        <v>730</v>
      </c>
      <c r="R122" s="18" t="s">
        <v>727</v>
      </c>
      <c r="S122" s="20"/>
    </row>
    <row r="123" ht="18" customHeight="1" spans="1:19">
      <c r="A123" s="7">
        <f>119-1</f>
        <v>118</v>
      </c>
      <c r="B123" s="8" t="s">
        <v>731</v>
      </c>
      <c r="C123" s="8" t="s">
        <v>732</v>
      </c>
      <c r="D123" s="8" t="s">
        <v>732</v>
      </c>
      <c r="E123" s="8" t="s">
        <v>733</v>
      </c>
      <c r="F123" s="8"/>
      <c r="G123" s="9">
        <v>4</v>
      </c>
      <c r="H123" s="10">
        <f t="shared" si="5"/>
        <v>494</v>
      </c>
      <c r="I123" s="9">
        <v>4</v>
      </c>
      <c r="J123" s="10"/>
      <c r="K123" s="15"/>
      <c r="L123" s="16">
        <f t="shared" si="3"/>
        <v>0</v>
      </c>
      <c r="M123" s="8"/>
      <c r="N123" s="17"/>
      <c r="O123" s="18" t="s">
        <v>734</v>
      </c>
      <c r="P123" s="18" t="s">
        <v>735</v>
      </c>
      <c r="Q123" s="18" t="s">
        <v>736</v>
      </c>
      <c r="R123" s="18" t="s">
        <v>733</v>
      </c>
      <c r="S123" s="20"/>
    </row>
    <row r="124" ht="18" customHeight="1" spans="1:19">
      <c r="A124" s="7">
        <f>120-1</f>
        <v>119</v>
      </c>
      <c r="B124" s="8" t="s">
        <v>737</v>
      </c>
      <c r="C124" s="8" t="s">
        <v>738</v>
      </c>
      <c r="D124" s="8" t="s">
        <v>738</v>
      </c>
      <c r="E124" s="8" t="s">
        <v>739</v>
      </c>
      <c r="F124" s="8"/>
      <c r="G124" s="9">
        <v>3</v>
      </c>
      <c r="H124" s="10">
        <f t="shared" si="5"/>
        <v>370.5</v>
      </c>
      <c r="I124" s="9">
        <v>3</v>
      </c>
      <c r="J124" s="10"/>
      <c r="K124" s="15"/>
      <c r="L124" s="16">
        <f t="shared" si="3"/>
        <v>0</v>
      </c>
      <c r="M124" s="8"/>
      <c r="N124" s="17"/>
      <c r="O124" s="18" t="s">
        <v>740</v>
      </c>
      <c r="P124" s="18" t="s">
        <v>741</v>
      </c>
      <c r="Q124" s="18" t="s">
        <v>742</v>
      </c>
      <c r="R124" s="18" t="s">
        <v>739</v>
      </c>
      <c r="S124" s="20"/>
    </row>
    <row r="125" ht="18" customHeight="1" spans="1:19">
      <c r="A125" s="7">
        <f>121-1</f>
        <v>120</v>
      </c>
      <c r="B125" s="8" t="s">
        <v>743</v>
      </c>
      <c r="C125" s="8" t="s">
        <v>744</v>
      </c>
      <c r="D125" s="8" t="s">
        <v>744</v>
      </c>
      <c r="E125" s="8" t="s">
        <v>745</v>
      </c>
      <c r="F125" s="8"/>
      <c r="G125" s="9">
        <v>4</v>
      </c>
      <c r="H125" s="10">
        <f t="shared" si="5"/>
        <v>494</v>
      </c>
      <c r="I125" s="9">
        <v>4</v>
      </c>
      <c r="J125" s="10"/>
      <c r="K125" s="15"/>
      <c r="L125" s="16">
        <f t="shared" si="3"/>
        <v>0</v>
      </c>
      <c r="M125" s="8"/>
      <c r="N125" s="17"/>
      <c r="O125" s="18" t="s">
        <v>746</v>
      </c>
      <c r="P125" s="18" t="s">
        <v>747</v>
      </c>
      <c r="Q125" s="18" t="s">
        <v>748</v>
      </c>
      <c r="R125" s="18" t="s">
        <v>745</v>
      </c>
      <c r="S125" s="20"/>
    </row>
    <row r="126" ht="18" customHeight="1" spans="1:19">
      <c r="A126" s="7">
        <f>122-1</f>
        <v>121</v>
      </c>
      <c r="B126" s="8" t="s">
        <v>749</v>
      </c>
      <c r="C126" s="8" t="s">
        <v>750</v>
      </c>
      <c r="D126" s="8" t="s">
        <v>750</v>
      </c>
      <c r="E126" s="8" t="s">
        <v>751</v>
      </c>
      <c r="F126" s="8"/>
      <c r="G126" s="9">
        <v>2</v>
      </c>
      <c r="H126" s="10">
        <f t="shared" si="5"/>
        <v>247</v>
      </c>
      <c r="I126" s="9">
        <v>2</v>
      </c>
      <c r="J126" s="10"/>
      <c r="K126" s="15"/>
      <c r="L126" s="16">
        <f t="shared" si="3"/>
        <v>0</v>
      </c>
      <c r="M126" s="8"/>
      <c r="N126" s="17"/>
      <c r="O126" s="18" t="s">
        <v>752</v>
      </c>
      <c r="P126" s="18" t="s">
        <v>753</v>
      </c>
      <c r="Q126" s="18" t="s">
        <v>754</v>
      </c>
      <c r="R126" s="18" t="s">
        <v>751</v>
      </c>
      <c r="S126" s="20"/>
    </row>
    <row r="127" ht="18" customHeight="1" spans="1:19">
      <c r="A127" s="7">
        <f>123-1</f>
        <v>122</v>
      </c>
      <c r="B127" s="8" t="s">
        <v>755</v>
      </c>
      <c r="C127" s="8" t="s">
        <v>756</v>
      </c>
      <c r="D127" s="8" t="s">
        <v>756</v>
      </c>
      <c r="E127" s="8" t="s">
        <v>757</v>
      </c>
      <c r="F127" s="8"/>
      <c r="G127" s="9">
        <v>3</v>
      </c>
      <c r="H127" s="10">
        <f t="shared" si="5"/>
        <v>370.5</v>
      </c>
      <c r="I127" s="9">
        <v>3</v>
      </c>
      <c r="J127" s="10"/>
      <c r="K127" s="15"/>
      <c r="L127" s="16">
        <f t="shared" si="3"/>
        <v>0</v>
      </c>
      <c r="M127" s="8"/>
      <c r="N127" s="17"/>
      <c r="O127" s="18" t="s">
        <v>758</v>
      </c>
      <c r="P127" s="18" t="s">
        <v>759</v>
      </c>
      <c r="Q127" s="18" t="s">
        <v>760</v>
      </c>
      <c r="R127" s="18" t="s">
        <v>757</v>
      </c>
      <c r="S127" s="20"/>
    </row>
    <row r="128" ht="18" customHeight="1" spans="1:19">
      <c r="A128" s="7">
        <f>124-1</f>
        <v>123</v>
      </c>
      <c r="B128" s="8" t="s">
        <v>761</v>
      </c>
      <c r="C128" s="8" t="s">
        <v>762</v>
      </c>
      <c r="D128" s="8" t="s">
        <v>762</v>
      </c>
      <c r="E128" s="8" t="s">
        <v>763</v>
      </c>
      <c r="F128" s="8"/>
      <c r="G128" s="9">
        <v>1</v>
      </c>
      <c r="H128" s="10">
        <f t="shared" si="5"/>
        <v>123.5</v>
      </c>
      <c r="I128" s="9">
        <v>1</v>
      </c>
      <c r="J128" s="10"/>
      <c r="K128" s="15"/>
      <c r="L128" s="16">
        <f t="shared" si="3"/>
        <v>0</v>
      </c>
      <c r="M128" s="8"/>
      <c r="N128" s="17"/>
      <c r="O128" s="18" t="s">
        <v>764</v>
      </c>
      <c r="P128" s="18" t="s">
        <v>765</v>
      </c>
      <c r="Q128" s="18" t="s">
        <v>766</v>
      </c>
      <c r="R128" s="18" t="s">
        <v>763</v>
      </c>
      <c r="S128" s="20"/>
    </row>
    <row r="129" ht="18" customHeight="1" spans="1:19">
      <c r="A129" s="7">
        <f>125-1</f>
        <v>124</v>
      </c>
      <c r="B129" s="8" t="s">
        <v>767</v>
      </c>
      <c r="C129" s="8" t="s">
        <v>768</v>
      </c>
      <c r="D129" s="8" t="s">
        <v>768</v>
      </c>
      <c r="E129" s="8" t="s">
        <v>769</v>
      </c>
      <c r="F129" s="8"/>
      <c r="G129" s="9">
        <v>3</v>
      </c>
      <c r="H129" s="10">
        <f t="shared" si="5"/>
        <v>370.5</v>
      </c>
      <c r="I129" s="9">
        <v>3</v>
      </c>
      <c r="J129" s="10"/>
      <c r="K129" s="15"/>
      <c r="L129" s="16">
        <f t="shared" si="3"/>
        <v>0</v>
      </c>
      <c r="M129" s="8"/>
      <c r="N129" s="17"/>
      <c r="O129" s="18" t="s">
        <v>770</v>
      </c>
      <c r="P129" s="18" t="s">
        <v>771</v>
      </c>
      <c r="Q129" s="18" t="s">
        <v>772</v>
      </c>
      <c r="R129" s="18" t="s">
        <v>769</v>
      </c>
      <c r="S129" s="20"/>
    </row>
    <row r="130" ht="18" customHeight="1" spans="1:19">
      <c r="A130" s="7">
        <f>126-1</f>
        <v>125</v>
      </c>
      <c r="B130" s="8" t="s">
        <v>773</v>
      </c>
      <c r="C130" s="8" t="s">
        <v>774</v>
      </c>
      <c r="D130" s="8" t="s">
        <v>774</v>
      </c>
      <c r="E130" s="8" t="s">
        <v>775</v>
      </c>
      <c r="F130" s="8"/>
      <c r="G130" s="9">
        <v>6</v>
      </c>
      <c r="H130" s="10">
        <f t="shared" si="5"/>
        <v>741</v>
      </c>
      <c r="I130" s="9">
        <v>6</v>
      </c>
      <c r="J130" s="10"/>
      <c r="K130" s="15"/>
      <c r="L130" s="16">
        <f t="shared" si="3"/>
        <v>0</v>
      </c>
      <c r="M130" s="8"/>
      <c r="N130" s="17"/>
      <c r="O130" s="18" t="s">
        <v>776</v>
      </c>
      <c r="P130" s="18" t="s">
        <v>777</v>
      </c>
      <c r="Q130" s="18" t="s">
        <v>778</v>
      </c>
      <c r="R130" s="18" t="s">
        <v>775</v>
      </c>
      <c r="S130" s="20"/>
    </row>
    <row r="131" ht="18" customHeight="1" spans="1:19">
      <c r="A131" s="7">
        <f>127-1</f>
        <v>126</v>
      </c>
      <c r="B131" s="8" t="s">
        <v>779</v>
      </c>
      <c r="C131" s="8" t="s">
        <v>780</v>
      </c>
      <c r="D131" s="8" t="s">
        <v>780</v>
      </c>
      <c r="E131" s="8" t="s">
        <v>781</v>
      </c>
      <c r="F131" s="8"/>
      <c r="G131" s="9">
        <v>3</v>
      </c>
      <c r="H131" s="10">
        <f t="shared" si="5"/>
        <v>370.5</v>
      </c>
      <c r="I131" s="9">
        <v>3</v>
      </c>
      <c r="J131" s="10"/>
      <c r="K131" s="15"/>
      <c r="L131" s="16">
        <f t="shared" si="3"/>
        <v>0</v>
      </c>
      <c r="M131" s="8"/>
      <c r="N131" s="17"/>
      <c r="O131" s="18" t="s">
        <v>782</v>
      </c>
      <c r="P131" s="18" t="s">
        <v>783</v>
      </c>
      <c r="Q131" s="18" t="s">
        <v>784</v>
      </c>
      <c r="R131" s="18" t="s">
        <v>781</v>
      </c>
      <c r="S131" s="20"/>
    </row>
    <row r="132" ht="18" customHeight="1" spans="1:19">
      <c r="A132" s="7">
        <f>128-1</f>
        <v>127</v>
      </c>
      <c r="B132" s="8" t="s">
        <v>785</v>
      </c>
      <c r="C132" s="8" t="s">
        <v>786</v>
      </c>
      <c r="D132" s="8" t="s">
        <v>786</v>
      </c>
      <c r="E132" s="8" t="s">
        <v>787</v>
      </c>
      <c r="F132" s="8"/>
      <c r="G132" s="9">
        <v>4</v>
      </c>
      <c r="H132" s="10">
        <f t="shared" si="5"/>
        <v>494</v>
      </c>
      <c r="I132" s="9">
        <v>4</v>
      </c>
      <c r="J132" s="10"/>
      <c r="K132" s="15"/>
      <c r="L132" s="16">
        <f t="shared" si="3"/>
        <v>0</v>
      </c>
      <c r="M132" s="8"/>
      <c r="N132" s="17"/>
      <c r="O132" s="18" t="s">
        <v>788</v>
      </c>
      <c r="P132" s="18" t="s">
        <v>789</v>
      </c>
      <c r="Q132" s="18" t="s">
        <v>790</v>
      </c>
      <c r="R132" s="18" t="s">
        <v>787</v>
      </c>
      <c r="S132" s="20"/>
    </row>
    <row r="133" ht="18" customHeight="1" spans="1:19">
      <c r="A133" s="7">
        <f>129-1</f>
        <v>128</v>
      </c>
      <c r="B133" s="8" t="s">
        <v>791</v>
      </c>
      <c r="C133" s="8" t="s">
        <v>792</v>
      </c>
      <c r="D133" s="8" t="s">
        <v>792</v>
      </c>
      <c r="E133" s="8" t="s">
        <v>793</v>
      </c>
      <c r="F133" s="8"/>
      <c r="G133" s="9">
        <v>4</v>
      </c>
      <c r="H133" s="10">
        <f t="shared" si="5"/>
        <v>494</v>
      </c>
      <c r="I133" s="9">
        <v>4</v>
      </c>
      <c r="J133" s="10"/>
      <c r="K133" s="15"/>
      <c r="L133" s="16">
        <f t="shared" si="3"/>
        <v>0</v>
      </c>
      <c r="M133" s="8"/>
      <c r="N133" s="17"/>
      <c r="O133" s="18" t="s">
        <v>794</v>
      </c>
      <c r="P133" s="18" t="s">
        <v>795</v>
      </c>
      <c r="Q133" s="18" t="s">
        <v>796</v>
      </c>
      <c r="R133" s="18" t="s">
        <v>793</v>
      </c>
      <c r="S133" s="20"/>
    </row>
    <row r="134" ht="18" customHeight="1" spans="1:19">
      <c r="A134" s="7">
        <f>130-1</f>
        <v>129</v>
      </c>
      <c r="B134" s="8" t="s">
        <v>797</v>
      </c>
      <c r="C134" s="8" t="s">
        <v>798</v>
      </c>
      <c r="D134" s="8" t="s">
        <v>798</v>
      </c>
      <c r="E134" s="8" t="s">
        <v>799</v>
      </c>
      <c r="F134" s="8"/>
      <c r="G134" s="9">
        <v>4</v>
      </c>
      <c r="H134" s="10">
        <f t="shared" si="5"/>
        <v>494</v>
      </c>
      <c r="I134" s="9">
        <v>4</v>
      </c>
      <c r="J134" s="10"/>
      <c r="K134" s="15"/>
      <c r="L134" s="16">
        <f t="shared" ref="L134:L197" si="6">ROUND((J134*K134),2)</f>
        <v>0</v>
      </c>
      <c r="M134" s="8"/>
      <c r="N134" s="17"/>
      <c r="O134" s="18" t="s">
        <v>800</v>
      </c>
      <c r="P134" s="18" t="s">
        <v>801</v>
      </c>
      <c r="Q134" s="18" t="s">
        <v>802</v>
      </c>
      <c r="R134" s="18" t="s">
        <v>799</v>
      </c>
      <c r="S134" s="20"/>
    </row>
    <row r="135" ht="18" customHeight="1" spans="1:19">
      <c r="A135" s="7">
        <f>131-1</f>
        <v>130</v>
      </c>
      <c r="B135" s="8" t="s">
        <v>803</v>
      </c>
      <c r="C135" s="8" t="s">
        <v>804</v>
      </c>
      <c r="D135" s="8" t="s">
        <v>804</v>
      </c>
      <c r="E135" s="8" t="s">
        <v>805</v>
      </c>
      <c r="F135" s="8"/>
      <c r="G135" s="9">
        <v>3</v>
      </c>
      <c r="H135" s="10">
        <f t="shared" si="5"/>
        <v>370.5</v>
      </c>
      <c r="I135" s="9">
        <v>3</v>
      </c>
      <c r="J135" s="10"/>
      <c r="K135" s="15"/>
      <c r="L135" s="16">
        <f t="shared" si="6"/>
        <v>0</v>
      </c>
      <c r="M135" s="8"/>
      <c r="N135" s="17"/>
      <c r="O135" s="18" t="s">
        <v>806</v>
      </c>
      <c r="P135" s="18" t="s">
        <v>807</v>
      </c>
      <c r="Q135" s="18" t="s">
        <v>808</v>
      </c>
      <c r="R135" s="18" t="s">
        <v>805</v>
      </c>
      <c r="S135" s="20"/>
    </row>
    <row r="136" ht="18" customHeight="1" spans="1:19">
      <c r="A136" s="7">
        <f>132-1</f>
        <v>131</v>
      </c>
      <c r="B136" s="8" t="s">
        <v>809</v>
      </c>
      <c r="C136" s="8" t="s">
        <v>605</v>
      </c>
      <c r="D136" s="8" t="s">
        <v>605</v>
      </c>
      <c r="E136" s="8" t="s">
        <v>810</v>
      </c>
      <c r="F136" s="8"/>
      <c r="G136" s="9">
        <v>5</v>
      </c>
      <c r="H136" s="10">
        <v>0</v>
      </c>
      <c r="I136" s="9"/>
      <c r="J136" s="10"/>
      <c r="K136" s="15"/>
      <c r="L136" s="16">
        <f t="shared" si="6"/>
        <v>0</v>
      </c>
      <c r="M136" s="8"/>
      <c r="N136" s="17"/>
      <c r="O136" s="18" t="s">
        <v>811</v>
      </c>
      <c r="P136" s="18" t="s">
        <v>812</v>
      </c>
      <c r="Q136" s="18" t="s">
        <v>813</v>
      </c>
      <c r="R136" s="18" t="s">
        <v>810</v>
      </c>
      <c r="S136" s="20"/>
    </row>
    <row r="137" ht="18" customHeight="1" spans="1:19">
      <c r="A137" s="7">
        <f>133-1</f>
        <v>132</v>
      </c>
      <c r="B137" s="8" t="s">
        <v>814</v>
      </c>
      <c r="C137" s="8" t="s">
        <v>815</v>
      </c>
      <c r="D137" s="8" t="s">
        <v>815</v>
      </c>
      <c r="E137" s="8" t="s">
        <v>816</v>
      </c>
      <c r="F137" s="8"/>
      <c r="G137" s="9">
        <v>6</v>
      </c>
      <c r="H137" s="10">
        <f t="shared" si="5"/>
        <v>741</v>
      </c>
      <c r="I137" s="9">
        <v>6</v>
      </c>
      <c r="J137" s="10"/>
      <c r="K137" s="15"/>
      <c r="L137" s="16">
        <f t="shared" si="6"/>
        <v>0</v>
      </c>
      <c r="M137" s="8"/>
      <c r="N137" s="17"/>
      <c r="O137" s="18" t="s">
        <v>817</v>
      </c>
      <c r="P137" s="18" t="s">
        <v>818</v>
      </c>
      <c r="Q137" s="18" t="s">
        <v>819</v>
      </c>
      <c r="R137" s="18" t="s">
        <v>816</v>
      </c>
      <c r="S137" s="20"/>
    </row>
    <row r="138" ht="18" customHeight="1" spans="1:19">
      <c r="A138" s="7">
        <f>134-1</f>
        <v>133</v>
      </c>
      <c r="B138" s="8" t="s">
        <v>820</v>
      </c>
      <c r="C138" s="8" t="s">
        <v>821</v>
      </c>
      <c r="D138" s="8" t="s">
        <v>821</v>
      </c>
      <c r="E138" s="8" t="s">
        <v>822</v>
      </c>
      <c r="F138" s="8"/>
      <c r="G138" s="9">
        <v>4</v>
      </c>
      <c r="H138" s="10">
        <f t="shared" si="5"/>
        <v>494</v>
      </c>
      <c r="I138" s="9">
        <v>4</v>
      </c>
      <c r="J138" s="10"/>
      <c r="K138" s="15"/>
      <c r="L138" s="16">
        <f t="shared" si="6"/>
        <v>0</v>
      </c>
      <c r="M138" s="8"/>
      <c r="N138" s="17"/>
      <c r="O138" s="18" t="s">
        <v>823</v>
      </c>
      <c r="P138" s="18" t="s">
        <v>824</v>
      </c>
      <c r="Q138" s="18" t="s">
        <v>825</v>
      </c>
      <c r="R138" s="18" t="s">
        <v>822</v>
      </c>
      <c r="S138" s="20"/>
    </row>
    <row r="139" ht="18" customHeight="1" spans="1:19">
      <c r="A139" s="7">
        <f>135-1</f>
        <v>134</v>
      </c>
      <c r="B139" s="8" t="s">
        <v>826</v>
      </c>
      <c r="C139" s="8" t="s">
        <v>827</v>
      </c>
      <c r="D139" s="8" t="s">
        <v>827</v>
      </c>
      <c r="E139" s="8" t="s">
        <v>828</v>
      </c>
      <c r="F139" s="8"/>
      <c r="G139" s="9">
        <v>5</v>
      </c>
      <c r="H139" s="10">
        <f t="shared" si="5"/>
        <v>617.5</v>
      </c>
      <c r="I139" s="9">
        <v>5</v>
      </c>
      <c r="J139" s="10"/>
      <c r="K139" s="15"/>
      <c r="L139" s="16">
        <f t="shared" si="6"/>
        <v>0</v>
      </c>
      <c r="M139" s="8"/>
      <c r="N139" s="17"/>
      <c r="O139" s="18" t="s">
        <v>829</v>
      </c>
      <c r="P139" s="18" t="s">
        <v>830</v>
      </c>
      <c r="Q139" s="18" t="s">
        <v>831</v>
      </c>
      <c r="R139" s="18" t="s">
        <v>828</v>
      </c>
      <c r="S139" s="20"/>
    </row>
    <row r="140" ht="18" customHeight="1" spans="1:19">
      <c r="A140" s="7">
        <f>136-1</f>
        <v>135</v>
      </c>
      <c r="B140" s="8" t="s">
        <v>832</v>
      </c>
      <c r="C140" s="8" t="s">
        <v>833</v>
      </c>
      <c r="D140" s="8" t="s">
        <v>833</v>
      </c>
      <c r="E140" s="8" t="s">
        <v>834</v>
      </c>
      <c r="F140" s="8"/>
      <c r="G140" s="9">
        <v>3</v>
      </c>
      <c r="H140" s="10">
        <f t="shared" si="5"/>
        <v>370.5</v>
      </c>
      <c r="I140" s="9">
        <v>3</v>
      </c>
      <c r="J140" s="10"/>
      <c r="K140" s="15"/>
      <c r="L140" s="16">
        <f t="shared" si="6"/>
        <v>0</v>
      </c>
      <c r="M140" s="8"/>
      <c r="N140" s="17"/>
      <c r="O140" s="18" t="s">
        <v>835</v>
      </c>
      <c r="P140" s="18" t="s">
        <v>836</v>
      </c>
      <c r="Q140" s="18" t="s">
        <v>837</v>
      </c>
      <c r="R140" s="18" t="s">
        <v>834</v>
      </c>
      <c r="S140" s="20"/>
    </row>
    <row r="141" ht="18" customHeight="1" spans="1:19">
      <c r="A141" s="7">
        <f>137-1</f>
        <v>136</v>
      </c>
      <c r="B141" s="8" t="s">
        <v>838</v>
      </c>
      <c r="C141" s="8" t="s">
        <v>839</v>
      </c>
      <c r="D141" s="8" t="s">
        <v>839</v>
      </c>
      <c r="E141" s="8" t="s">
        <v>840</v>
      </c>
      <c r="F141" s="8"/>
      <c r="G141" s="9">
        <v>3</v>
      </c>
      <c r="H141" s="10">
        <f t="shared" si="5"/>
        <v>370.5</v>
      </c>
      <c r="I141" s="9">
        <v>3</v>
      </c>
      <c r="J141" s="10"/>
      <c r="K141" s="15"/>
      <c r="L141" s="16">
        <f t="shared" si="6"/>
        <v>0</v>
      </c>
      <c r="M141" s="8"/>
      <c r="N141" s="17"/>
      <c r="O141" s="18" t="s">
        <v>841</v>
      </c>
      <c r="P141" s="18" t="s">
        <v>842</v>
      </c>
      <c r="Q141" s="18" t="s">
        <v>843</v>
      </c>
      <c r="R141" s="18" t="s">
        <v>840</v>
      </c>
      <c r="S141" s="20"/>
    </row>
    <row r="142" ht="18" customHeight="1" spans="1:19">
      <c r="A142" s="7">
        <f>138-1</f>
        <v>137</v>
      </c>
      <c r="B142" s="8" t="s">
        <v>844</v>
      </c>
      <c r="C142" s="8" t="s">
        <v>845</v>
      </c>
      <c r="D142" s="8" t="s">
        <v>845</v>
      </c>
      <c r="E142" s="8" t="s">
        <v>846</v>
      </c>
      <c r="F142" s="8"/>
      <c r="G142" s="9">
        <v>3</v>
      </c>
      <c r="H142" s="10">
        <f t="shared" si="5"/>
        <v>370.5</v>
      </c>
      <c r="I142" s="9">
        <v>3</v>
      </c>
      <c r="J142" s="10"/>
      <c r="K142" s="15"/>
      <c r="L142" s="16">
        <f t="shared" si="6"/>
        <v>0</v>
      </c>
      <c r="M142" s="8"/>
      <c r="N142" s="17"/>
      <c r="O142" s="18" t="s">
        <v>847</v>
      </c>
      <c r="P142" s="18" t="s">
        <v>848</v>
      </c>
      <c r="Q142" s="18" t="s">
        <v>849</v>
      </c>
      <c r="R142" s="18" t="s">
        <v>846</v>
      </c>
      <c r="S142" s="20"/>
    </row>
    <row r="143" ht="18" customHeight="1" spans="1:19">
      <c r="A143" s="7">
        <f>139-1</f>
        <v>138</v>
      </c>
      <c r="B143" s="8" t="s">
        <v>850</v>
      </c>
      <c r="C143" s="8" t="s">
        <v>851</v>
      </c>
      <c r="D143" s="8" t="s">
        <v>851</v>
      </c>
      <c r="E143" s="8" t="s">
        <v>852</v>
      </c>
      <c r="F143" s="8"/>
      <c r="G143" s="9">
        <v>5</v>
      </c>
      <c r="H143" s="10">
        <f t="shared" si="5"/>
        <v>617.5</v>
      </c>
      <c r="I143" s="9">
        <v>5</v>
      </c>
      <c r="J143" s="10"/>
      <c r="K143" s="15"/>
      <c r="L143" s="16">
        <f t="shared" si="6"/>
        <v>0</v>
      </c>
      <c r="M143" s="8"/>
      <c r="N143" s="17"/>
      <c r="O143" s="18" t="s">
        <v>853</v>
      </c>
      <c r="P143" s="18" t="s">
        <v>854</v>
      </c>
      <c r="Q143" s="18" t="s">
        <v>855</v>
      </c>
      <c r="R143" s="18" t="s">
        <v>852</v>
      </c>
      <c r="S143" s="20"/>
    </row>
    <row r="144" ht="18" customHeight="1" spans="1:19">
      <c r="A144" s="7">
        <f>140-1</f>
        <v>139</v>
      </c>
      <c r="B144" s="8" t="s">
        <v>856</v>
      </c>
      <c r="C144" s="8" t="s">
        <v>857</v>
      </c>
      <c r="D144" s="8" t="s">
        <v>857</v>
      </c>
      <c r="E144" s="8" t="s">
        <v>858</v>
      </c>
      <c r="F144" s="8"/>
      <c r="G144" s="9">
        <v>0</v>
      </c>
      <c r="H144" s="10">
        <f t="shared" si="5"/>
        <v>0</v>
      </c>
      <c r="I144" s="9">
        <v>0</v>
      </c>
      <c r="J144" s="10"/>
      <c r="K144" s="15"/>
      <c r="L144" s="16">
        <f t="shared" si="6"/>
        <v>0</v>
      </c>
      <c r="M144" s="8"/>
      <c r="N144" s="17"/>
      <c r="O144" s="18" t="s">
        <v>859</v>
      </c>
      <c r="P144" s="18" t="s">
        <v>860</v>
      </c>
      <c r="Q144" s="18" t="s">
        <v>861</v>
      </c>
      <c r="R144" s="18" t="s">
        <v>858</v>
      </c>
      <c r="S144" s="20"/>
    </row>
    <row r="145" ht="18" customHeight="1" spans="1:19">
      <c r="A145" s="7">
        <f>141-1</f>
        <v>140</v>
      </c>
      <c r="B145" s="8" t="s">
        <v>862</v>
      </c>
      <c r="C145" s="8" t="s">
        <v>863</v>
      </c>
      <c r="D145" s="8" t="s">
        <v>863</v>
      </c>
      <c r="E145" s="8" t="s">
        <v>864</v>
      </c>
      <c r="F145" s="8"/>
      <c r="G145" s="9">
        <v>0</v>
      </c>
      <c r="H145" s="10">
        <f t="shared" si="5"/>
        <v>0</v>
      </c>
      <c r="I145" s="9">
        <v>0</v>
      </c>
      <c r="J145" s="10"/>
      <c r="K145" s="15"/>
      <c r="L145" s="16">
        <f t="shared" si="6"/>
        <v>0</v>
      </c>
      <c r="M145" s="8"/>
      <c r="N145" s="17"/>
      <c r="O145" s="18" t="s">
        <v>865</v>
      </c>
      <c r="P145" s="18" t="s">
        <v>866</v>
      </c>
      <c r="Q145" s="18" t="s">
        <v>867</v>
      </c>
      <c r="R145" s="18" t="s">
        <v>864</v>
      </c>
      <c r="S145" s="20"/>
    </row>
    <row r="146" ht="18" customHeight="1" spans="1:19">
      <c r="A146" s="7">
        <f>142-1</f>
        <v>141</v>
      </c>
      <c r="B146" s="8" t="s">
        <v>868</v>
      </c>
      <c r="C146" s="8" t="s">
        <v>869</v>
      </c>
      <c r="D146" s="8" t="s">
        <v>869</v>
      </c>
      <c r="E146" s="8" t="s">
        <v>870</v>
      </c>
      <c r="F146" s="8"/>
      <c r="G146" s="9">
        <v>0</v>
      </c>
      <c r="H146" s="10">
        <f t="shared" si="5"/>
        <v>0</v>
      </c>
      <c r="I146" s="9">
        <v>0</v>
      </c>
      <c r="J146" s="10"/>
      <c r="K146" s="15"/>
      <c r="L146" s="16">
        <f t="shared" si="6"/>
        <v>0</v>
      </c>
      <c r="M146" s="8"/>
      <c r="N146" s="17"/>
      <c r="O146" s="18" t="s">
        <v>871</v>
      </c>
      <c r="P146" s="18" t="s">
        <v>872</v>
      </c>
      <c r="Q146" s="18" t="s">
        <v>873</v>
      </c>
      <c r="R146" s="18" t="s">
        <v>870</v>
      </c>
      <c r="S146" s="20"/>
    </row>
    <row r="147" ht="18" customHeight="1" spans="1:19">
      <c r="A147" s="7">
        <f>143-1</f>
        <v>142</v>
      </c>
      <c r="B147" s="8" t="s">
        <v>874</v>
      </c>
      <c r="C147" s="8" t="s">
        <v>875</v>
      </c>
      <c r="D147" s="8" t="s">
        <v>875</v>
      </c>
      <c r="E147" s="8" t="s">
        <v>876</v>
      </c>
      <c r="F147" s="8"/>
      <c r="G147" s="9">
        <v>0</v>
      </c>
      <c r="H147" s="10">
        <f t="shared" si="5"/>
        <v>0</v>
      </c>
      <c r="I147" s="9">
        <v>0</v>
      </c>
      <c r="J147" s="10"/>
      <c r="K147" s="15"/>
      <c r="L147" s="16">
        <f t="shared" si="6"/>
        <v>0</v>
      </c>
      <c r="M147" s="8"/>
      <c r="N147" s="17"/>
      <c r="O147" s="18" t="s">
        <v>877</v>
      </c>
      <c r="P147" s="18" t="s">
        <v>878</v>
      </c>
      <c r="Q147" s="18" t="s">
        <v>879</v>
      </c>
      <c r="R147" s="18" t="s">
        <v>876</v>
      </c>
      <c r="S147" s="20"/>
    </row>
    <row r="148" ht="18" customHeight="1" spans="1:19">
      <c r="A148" s="7">
        <f>144-1</f>
        <v>143</v>
      </c>
      <c r="B148" s="8" t="s">
        <v>880</v>
      </c>
      <c r="C148" s="8" t="s">
        <v>881</v>
      </c>
      <c r="D148" s="8" t="s">
        <v>881</v>
      </c>
      <c r="E148" s="8" t="s">
        <v>882</v>
      </c>
      <c r="F148" s="8" t="s">
        <v>883</v>
      </c>
      <c r="G148" s="9">
        <v>3</v>
      </c>
      <c r="H148" s="10">
        <f t="shared" si="5"/>
        <v>370.5</v>
      </c>
      <c r="I148" s="9">
        <v>3</v>
      </c>
      <c r="J148" s="10"/>
      <c r="K148" s="15"/>
      <c r="L148" s="16">
        <f t="shared" si="6"/>
        <v>0</v>
      </c>
      <c r="M148" s="8"/>
      <c r="N148" s="17"/>
      <c r="O148" s="18" t="s">
        <v>884</v>
      </c>
      <c r="P148" s="18" t="s">
        <v>885</v>
      </c>
      <c r="Q148" s="18" t="s">
        <v>886</v>
      </c>
      <c r="R148" s="18" t="s">
        <v>882</v>
      </c>
      <c r="S148" s="20"/>
    </row>
    <row r="149" ht="18" customHeight="1" spans="1:19">
      <c r="A149" s="7">
        <f>145-1</f>
        <v>144</v>
      </c>
      <c r="B149" s="8" t="s">
        <v>887</v>
      </c>
      <c r="C149" s="8" t="s">
        <v>888</v>
      </c>
      <c r="D149" s="8" t="s">
        <v>888</v>
      </c>
      <c r="E149" s="8" t="s">
        <v>889</v>
      </c>
      <c r="F149" s="8"/>
      <c r="G149" s="9">
        <v>0</v>
      </c>
      <c r="H149" s="10">
        <f t="shared" si="5"/>
        <v>0</v>
      </c>
      <c r="I149" s="21">
        <v>0</v>
      </c>
      <c r="J149" s="10"/>
      <c r="K149" s="15"/>
      <c r="L149" s="16">
        <f t="shared" si="6"/>
        <v>0</v>
      </c>
      <c r="M149" s="8"/>
      <c r="N149" s="17"/>
      <c r="O149" s="18" t="s">
        <v>890</v>
      </c>
      <c r="P149" s="18" t="s">
        <v>891</v>
      </c>
      <c r="Q149" s="18" t="s">
        <v>892</v>
      </c>
      <c r="R149" s="18" t="s">
        <v>889</v>
      </c>
      <c r="S149" s="20"/>
    </row>
    <row r="150" ht="18" customHeight="1" spans="1:19">
      <c r="A150" s="7">
        <f>146-1</f>
        <v>145</v>
      </c>
      <c r="B150" s="8" t="s">
        <v>893</v>
      </c>
      <c r="C150" s="8" t="s">
        <v>894</v>
      </c>
      <c r="D150" s="8" t="s">
        <v>894</v>
      </c>
      <c r="E150" s="8" t="s">
        <v>895</v>
      </c>
      <c r="F150" s="8" t="s">
        <v>896</v>
      </c>
      <c r="G150" s="9">
        <v>0</v>
      </c>
      <c r="H150" s="10">
        <f t="shared" si="5"/>
        <v>0</v>
      </c>
      <c r="I150" s="21">
        <v>0</v>
      </c>
      <c r="J150" s="10"/>
      <c r="K150" s="15"/>
      <c r="L150" s="16">
        <f t="shared" si="6"/>
        <v>0</v>
      </c>
      <c r="M150" s="8"/>
      <c r="N150" s="17"/>
      <c r="O150" s="18" t="s">
        <v>897</v>
      </c>
      <c r="P150" s="18" t="s">
        <v>898</v>
      </c>
      <c r="Q150" s="18" t="s">
        <v>899</v>
      </c>
      <c r="R150" s="18" t="s">
        <v>895</v>
      </c>
      <c r="S150" s="20"/>
    </row>
    <row r="151" ht="18" customHeight="1" spans="1:19">
      <c r="A151" s="7">
        <f>147-1</f>
        <v>146</v>
      </c>
      <c r="B151" s="8" t="s">
        <v>900</v>
      </c>
      <c r="C151" s="8" t="s">
        <v>901</v>
      </c>
      <c r="D151" s="8" t="s">
        <v>901</v>
      </c>
      <c r="E151" s="8" t="s">
        <v>902</v>
      </c>
      <c r="F151" s="8" t="s">
        <v>903</v>
      </c>
      <c r="G151" s="9">
        <v>0</v>
      </c>
      <c r="H151" s="10">
        <f t="shared" si="5"/>
        <v>0</v>
      </c>
      <c r="I151" s="8"/>
      <c r="J151" s="10"/>
      <c r="K151" s="15"/>
      <c r="L151" s="16">
        <f t="shared" si="6"/>
        <v>0</v>
      </c>
      <c r="M151" s="8"/>
      <c r="N151" s="17"/>
      <c r="O151" s="18" t="s">
        <v>904</v>
      </c>
      <c r="P151" s="18" t="s">
        <v>905</v>
      </c>
      <c r="Q151" s="18" t="s">
        <v>906</v>
      </c>
      <c r="R151" s="18" t="s">
        <v>902</v>
      </c>
      <c r="S151" s="20"/>
    </row>
    <row r="152" ht="18" customHeight="1" spans="1:19">
      <c r="A152" s="7">
        <f>148-1</f>
        <v>147</v>
      </c>
      <c r="B152" s="8" t="s">
        <v>907</v>
      </c>
      <c r="C152" s="8" t="s">
        <v>908</v>
      </c>
      <c r="D152" s="8" t="s">
        <v>908</v>
      </c>
      <c r="E152" s="8" t="s">
        <v>909</v>
      </c>
      <c r="F152" s="8" t="s">
        <v>910</v>
      </c>
      <c r="G152" s="9">
        <v>0</v>
      </c>
      <c r="H152" s="10">
        <f t="shared" si="5"/>
        <v>0</v>
      </c>
      <c r="I152" s="8"/>
      <c r="J152" s="10"/>
      <c r="K152" s="15"/>
      <c r="L152" s="16">
        <f t="shared" si="6"/>
        <v>0</v>
      </c>
      <c r="M152" s="8"/>
      <c r="N152" s="17"/>
      <c r="O152" s="18" t="s">
        <v>911</v>
      </c>
      <c r="P152" s="18" t="s">
        <v>912</v>
      </c>
      <c r="Q152" s="18" t="s">
        <v>913</v>
      </c>
      <c r="R152" s="18" t="s">
        <v>909</v>
      </c>
      <c r="S152" s="20"/>
    </row>
    <row r="153" ht="18" customHeight="1" spans="1:19">
      <c r="A153" s="7">
        <f>149-1</f>
        <v>148</v>
      </c>
      <c r="B153" s="8" t="s">
        <v>914</v>
      </c>
      <c r="C153" s="8" t="s">
        <v>915</v>
      </c>
      <c r="D153" s="8" t="s">
        <v>915</v>
      </c>
      <c r="E153" s="8" t="s">
        <v>916</v>
      </c>
      <c r="F153" s="8" t="s">
        <v>917</v>
      </c>
      <c r="G153" s="9">
        <v>0</v>
      </c>
      <c r="H153" s="10">
        <f t="shared" si="5"/>
        <v>0</v>
      </c>
      <c r="I153" s="8"/>
      <c r="J153" s="10"/>
      <c r="K153" s="15"/>
      <c r="L153" s="16">
        <f t="shared" si="6"/>
        <v>0</v>
      </c>
      <c r="M153" s="8"/>
      <c r="N153" s="17"/>
      <c r="O153" s="18" t="s">
        <v>918</v>
      </c>
      <c r="P153" s="18" t="s">
        <v>919</v>
      </c>
      <c r="Q153" s="18" t="s">
        <v>920</v>
      </c>
      <c r="R153" s="18" t="s">
        <v>916</v>
      </c>
      <c r="S153" s="20"/>
    </row>
    <row r="154" ht="18" customHeight="1" spans="1:19">
      <c r="A154" s="7">
        <f>150-1</f>
        <v>149</v>
      </c>
      <c r="B154" s="8" t="s">
        <v>921</v>
      </c>
      <c r="C154" s="8" t="s">
        <v>922</v>
      </c>
      <c r="D154" s="8" t="s">
        <v>922</v>
      </c>
      <c r="E154" s="8" t="s">
        <v>923</v>
      </c>
      <c r="F154" s="8"/>
      <c r="G154" s="9">
        <v>1</v>
      </c>
      <c r="H154" s="10">
        <f>G154*148.1</f>
        <v>148.1</v>
      </c>
      <c r="I154" s="9">
        <v>1</v>
      </c>
      <c r="J154" s="10"/>
      <c r="K154" s="15"/>
      <c r="L154" s="16">
        <f t="shared" si="6"/>
        <v>0</v>
      </c>
      <c r="M154" s="8"/>
      <c r="N154" s="17"/>
      <c r="O154" s="18" t="s">
        <v>924</v>
      </c>
      <c r="P154" s="18" t="s">
        <v>925</v>
      </c>
      <c r="Q154" s="18" t="s">
        <v>926</v>
      </c>
      <c r="R154" s="18" t="s">
        <v>923</v>
      </c>
      <c r="S154" s="20"/>
    </row>
    <row r="155" ht="18" customHeight="1" spans="1:19">
      <c r="A155" s="7">
        <f>151-1</f>
        <v>150</v>
      </c>
      <c r="B155" s="8" t="s">
        <v>927</v>
      </c>
      <c r="C155" s="8" t="s">
        <v>928</v>
      </c>
      <c r="D155" s="8" t="s">
        <v>928</v>
      </c>
      <c r="E155" s="8" t="s">
        <v>929</v>
      </c>
      <c r="F155" s="8"/>
      <c r="G155" s="9">
        <v>3</v>
      </c>
      <c r="H155" s="10">
        <f t="shared" ref="H155:H186" si="7">G155*148.1</f>
        <v>444.3</v>
      </c>
      <c r="I155" s="9">
        <v>3</v>
      </c>
      <c r="J155" s="10"/>
      <c r="K155" s="15"/>
      <c r="L155" s="16">
        <f t="shared" si="6"/>
        <v>0</v>
      </c>
      <c r="M155" s="8"/>
      <c r="N155" s="17"/>
      <c r="O155" s="18" t="s">
        <v>930</v>
      </c>
      <c r="P155" s="18" t="s">
        <v>931</v>
      </c>
      <c r="Q155" s="18" t="s">
        <v>932</v>
      </c>
      <c r="R155" s="18" t="s">
        <v>929</v>
      </c>
      <c r="S155" s="20"/>
    </row>
    <row r="156" ht="18" customHeight="1" spans="1:19">
      <c r="A156" s="7">
        <f>152-1</f>
        <v>151</v>
      </c>
      <c r="B156" s="8" t="s">
        <v>933</v>
      </c>
      <c r="C156" s="8" t="s">
        <v>934</v>
      </c>
      <c r="D156" s="8" t="s">
        <v>934</v>
      </c>
      <c r="E156" s="8" t="s">
        <v>935</v>
      </c>
      <c r="F156" s="8"/>
      <c r="G156" s="9">
        <v>4</v>
      </c>
      <c r="H156" s="10">
        <f t="shared" si="7"/>
        <v>592.4</v>
      </c>
      <c r="I156" s="9">
        <v>4</v>
      </c>
      <c r="J156" s="10"/>
      <c r="K156" s="15"/>
      <c r="L156" s="16">
        <f t="shared" si="6"/>
        <v>0</v>
      </c>
      <c r="M156" s="8"/>
      <c r="N156" s="17"/>
      <c r="O156" s="18" t="s">
        <v>936</v>
      </c>
      <c r="P156" s="18" t="s">
        <v>937</v>
      </c>
      <c r="Q156" s="18" t="s">
        <v>938</v>
      </c>
      <c r="R156" s="18" t="s">
        <v>935</v>
      </c>
      <c r="S156" s="20"/>
    </row>
    <row r="157" ht="18" customHeight="1" spans="1:19">
      <c r="A157" s="7">
        <f>153-1</f>
        <v>152</v>
      </c>
      <c r="B157" s="8" t="s">
        <v>939</v>
      </c>
      <c r="C157" s="8" t="s">
        <v>940</v>
      </c>
      <c r="D157" s="8" t="s">
        <v>940</v>
      </c>
      <c r="E157" s="8" t="s">
        <v>941</v>
      </c>
      <c r="F157" s="8"/>
      <c r="G157" s="9">
        <v>5</v>
      </c>
      <c r="H157" s="10">
        <f t="shared" si="7"/>
        <v>740.5</v>
      </c>
      <c r="I157" s="9">
        <v>5</v>
      </c>
      <c r="J157" s="10"/>
      <c r="K157" s="15"/>
      <c r="L157" s="16">
        <f t="shared" si="6"/>
        <v>0</v>
      </c>
      <c r="M157" s="8"/>
      <c r="N157" s="17"/>
      <c r="O157" s="18" t="s">
        <v>942</v>
      </c>
      <c r="P157" s="18" t="s">
        <v>943</v>
      </c>
      <c r="Q157" s="18" t="s">
        <v>944</v>
      </c>
      <c r="R157" s="18" t="s">
        <v>941</v>
      </c>
      <c r="S157" s="20"/>
    </row>
    <row r="158" ht="18" customHeight="1" spans="1:19">
      <c r="A158" s="7">
        <f>154-1</f>
        <v>153</v>
      </c>
      <c r="B158" s="8" t="s">
        <v>945</v>
      </c>
      <c r="C158" s="8" t="s">
        <v>946</v>
      </c>
      <c r="D158" s="8" t="s">
        <v>946</v>
      </c>
      <c r="E158" s="8" t="s">
        <v>947</v>
      </c>
      <c r="F158" s="8"/>
      <c r="G158" s="9">
        <v>4</v>
      </c>
      <c r="H158" s="10">
        <f t="shared" si="7"/>
        <v>592.4</v>
      </c>
      <c r="I158" s="9">
        <v>4</v>
      </c>
      <c r="J158" s="10"/>
      <c r="K158" s="15"/>
      <c r="L158" s="16">
        <f t="shared" si="6"/>
        <v>0</v>
      </c>
      <c r="M158" s="8"/>
      <c r="N158" s="17"/>
      <c r="O158" s="18" t="s">
        <v>948</v>
      </c>
      <c r="P158" s="18" t="s">
        <v>949</v>
      </c>
      <c r="Q158" s="18" t="s">
        <v>950</v>
      </c>
      <c r="R158" s="18" t="s">
        <v>947</v>
      </c>
      <c r="S158" s="20"/>
    </row>
    <row r="159" ht="18" customHeight="1" spans="1:19">
      <c r="A159" s="7">
        <f>155-1</f>
        <v>154</v>
      </c>
      <c r="B159" s="8" t="s">
        <v>951</v>
      </c>
      <c r="C159" s="8" t="s">
        <v>952</v>
      </c>
      <c r="D159" s="8" t="s">
        <v>952</v>
      </c>
      <c r="E159" s="8" t="s">
        <v>953</v>
      </c>
      <c r="F159" s="8"/>
      <c r="G159" s="9">
        <v>3</v>
      </c>
      <c r="H159" s="10">
        <f t="shared" si="7"/>
        <v>444.3</v>
      </c>
      <c r="I159" s="9">
        <v>3</v>
      </c>
      <c r="J159" s="10"/>
      <c r="K159" s="15"/>
      <c r="L159" s="16">
        <f t="shared" si="6"/>
        <v>0</v>
      </c>
      <c r="M159" s="8"/>
      <c r="N159" s="17"/>
      <c r="O159" s="18" t="s">
        <v>954</v>
      </c>
      <c r="P159" s="18" t="s">
        <v>955</v>
      </c>
      <c r="Q159" s="18" t="s">
        <v>956</v>
      </c>
      <c r="R159" s="18" t="s">
        <v>953</v>
      </c>
      <c r="S159" s="20"/>
    </row>
    <row r="160" ht="18" customHeight="1" spans="1:19">
      <c r="A160" s="7">
        <f>156-1</f>
        <v>155</v>
      </c>
      <c r="B160" s="8" t="s">
        <v>957</v>
      </c>
      <c r="C160" s="8" t="s">
        <v>958</v>
      </c>
      <c r="D160" s="8" t="s">
        <v>958</v>
      </c>
      <c r="E160" s="8" t="s">
        <v>959</v>
      </c>
      <c r="F160" s="8"/>
      <c r="G160" s="9">
        <v>4</v>
      </c>
      <c r="H160" s="10">
        <f t="shared" si="7"/>
        <v>592.4</v>
      </c>
      <c r="I160" s="9">
        <v>4</v>
      </c>
      <c r="J160" s="10"/>
      <c r="K160" s="15"/>
      <c r="L160" s="16">
        <f t="shared" si="6"/>
        <v>0</v>
      </c>
      <c r="M160" s="8"/>
      <c r="N160" s="17"/>
      <c r="O160" s="18" t="s">
        <v>960</v>
      </c>
      <c r="P160" s="18" t="s">
        <v>961</v>
      </c>
      <c r="Q160" s="18" t="s">
        <v>962</v>
      </c>
      <c r="R160" s="18" t="s">
        <v>959</v>
      </c>
      <c r="S160" s="20"/>
    </row>
    <row r="161" ht="18" customHeight="1" spans="1:19">
      <c r="A161" s="7">
        <f>157-1</f>
        <v>156</v>
      </c>
      <c r="B161" s="8" t="s">
        <v>963</v>
      </c>
      <c r="C161" s="8" t="s">
        <v>964</v>
      </c>
      <c r="D161" s="8" t="s">
        <v>964</v>
      </c>
      <c r="E161" s="8" t="s">
        <v>965</v>
      </c>
      <c r="F161" s="8"/>
      <c r="G161" s="9">
        <v>4</v>
      </c>
      <c r="H161" s="10">
        <f t="shared" si="7"/>
        <v>592.4</v>
      </c>
      <c r="I161" s="9">
        <v>4</v>
      </c>
      <c r="J161" s="10"/>
      <c r="K161" s="15"/>
      <c r="L161" s="16">
        <f t="shared" si="6"/>
        <v>0</v>
      </c>
      <c r="M161" s="8"/>
      <c r="N161" s="17"/>
      <c r="O161" s="18" t="s">
        <v>966</v>
      </c>
      <c r="P161" s="18" t="s">
        <v>967</v>
      </c>
      <c r="Q161" s="18" t="s">
        <v>968</v>
      </c>
      <c r="R161" s="18" t="s">
        <v>965</v>
      </c>
      <c r="S161" s="20"/>
    </row>
    <row r="162" ht="18" customHeight="1" spans="1:19">
      <c r="A162" s="7">
        <f>158-1</f>
        <v>157</v>
      </c>
      <c r="B162" s="8" t="s">
        <v>969</v>
      </c>
      <c r="C162" s="8" t="s">
        <v>970</v>
      </c>
      <c r="D162" s="8" t="s">
        <v>970</v>
      </c>
      <c r="E162" s="8" t="s">
        <v>971</v>
      </c>
      <c r="F162" s="8"/>
      <c r="G162" s="9">
        <v>5</v>
      </c>
      <c r="H162" s="10">
        <f t="shared" si="7"/>
        <v>740.5</v>
      </c>
      <c r="I162" s="9">
        <v>5</v>
      </c>
      <c r="J162" s="10"/>
      <c r="K162" s="15"/>
      <c r="L162" s="16">
        <f t="shared" si="6"/>
        <v>0</v>
      </c>
      <c r="M162" s="8"/>
      <c r="N162" s="17"/>
      <c r="O162" s="18" t="s">
        <v>972</v>
      </c>
      <c r="P162" s="18" t="s">
        <v>973</v>
      </c>
      <c r="Q162" s="18" t="s">
        <v>974</v>
      </c>
      <c r="R162" s="18" t="s">
        <v>971</v>
      </c>
      <c r="S162" s="20"/>
    </row>
    <row r="163" ht="18" customHeight="1" spans="1:19">
      <c r="A163" s="7">
        <f>159-1</f>
        <v>158</v>
      </c>
      <c r="B163" s="8" t="s">
        <v>975</v>
      </c>
      <c r="C163" s="8" t="s">
        <v>976</v>
      </c>
      <c r="D163" s="8" t="s">
        <v>976</v>
      </c>
      <c r="E163" s="8" t="s">
        <v>977</v>
      </c>
      <c r="F163" s="8"/>
      <c r="G163" s="9">
        <v>3</v>
      </c>
      <c r="H163" s="10">
        <f t="shared" si="7"/>
        <v>444.3</v>
      </c>
      <c r="I163" s="9">
        <v>3</v>
      </c>
      <c r="J163" s="10"/>
      <c r="K163" s="15"/>
      <c r="L163" s="16">
        <f t="shared" si="6"/>
        <v>0</v>
      </c>
      <c r="M163" s="8"/>
      <c r="N163" s="17"/>
      <c r="O163" s="18" t="s">
        <v>978</v>
      </c>
      <c r="P163" s="18" t="s">
        <v>979</v>
      </c>
      <c r="Q163" s="18" t="s">
        <v>980</v>
      </c>
      <c r="R163" s="18" t="s">
        <v>977</v>
      </c>
      <c r="S163" s="20"/>
    </row>
    <row r="164" ht="18" customHeight="1" spans="1:19">
      <c r="A164" s="7">
        <f>160-1</f>
        <v>159</v>
      </c>
      <c r="B164" s="8" t="s">
        <v>981</v>
      </c>
      <c r="C164" s="8" t="s">
        <v>982</v>
      </c>
      <c r="D164" s="8" t="s">
        <v>982</v>
      </c>
      <c r="E164" s="8" t="s">
        <v>983</v>
      </c>
      <c r="F164" s="8"/>
      <c r="G164" s="9">
        <v>3</v>
      </c>
      <c r="H164" s="10">
        <f t="shared" si="7"/>
        <v>444.3</v>
      </c>
      <c r="I164" s="9">
        <v>3</v>
      </c>
      <c r="J164" s="10"/>
      <c r="K164" s="15"/>
      <c r="L164" s="16">
        <f t="shared" si="6"/>
        <v>0</v>
      </c>
      <c r="M164" s="8"/>
      <c r="N164" s="17"/>
      <c r="O164" s="18" t="s">
        <v>984</v>
      </c>
      <c r="P164" s="18" t="s">
        <v>985</v>
      </c>
      <c r="Q164" s="18" t="s">
        <v>986</v>
      </c>
      <c r="R164" s="18" t="s">
        <v>983</v>
      </c>
      <c r="S164" s="20"/>
    </row>
    <row r="165" ht="18" customHeight="1" spans="1:19">
      <c r="A165" s="7">
        <f>161-1</f>
        <v>160</v>
      </c>
      <c r="B165" s="8" t="s">
        <v>987</v>
      </c>
      <c r="C165" s="8" t="s">
        <v>988</v>
      </c>
      <c r="D165" s="8" t="s">
        <v>988</v>
      </c>
      <c r="E165" s="8" t="s">
        <v>989</v>
      </c>
      <c r="F165" s="8"/>
      <c r="G165" s="9">
        <v>8</v>
      </c>
      <c r="H165" s="10">
        <f t="shared" si="7"/>
        <v>1184.8</v>
      </c>
      <c r="I165" s="9">
        <v>8</v>
      </c>
      <c r="J165" s="10"/>
      <c r="K165" s="15"/>
      <c r="L165" s="16">
        <f t="shared" si="6"/>
        <v>0</v>
      </c>
      <c r="M165" s="8"/>
      <c r="N165" s="17"/>
      <c r="O165" s="18" t="s">
        <v>990</v>
      </c>
      <c r="P165" s="18" t="s">
        <v>991</v>
      </c>
      <c r="Q165" s="18" t="s">
        <v>992</v>
      </c>
      <c r="R165" s="18" t="s">
        <v>989</v>
      </c>
      <c r="S165" s="20"/>
    </row>
    <row r="166" ht="18" customHeight="1" spans="1:19">
      <c r="A166" s="7">
        <f>162-1</f>
        <v>161</v>
      </c>
      <c r="B166" s="8" t="s">
        <v>993</v>
      </c>
      <c r="C166" s="8" t="s">
        <v>994</v>
      </c>
      <c r="D166" s="8" t="s">
        <v>994</v>
      </c>
      <c r="E166" s="8" t="s">
        <v>995</v>
      </c>
      <c r="F166" s="8"/>
      <c r="G166" s="9">
        <v>5</v>
      </c>
      <c r="H166" s="10">
        <f t="shared" si="7"/>
        <v>740.5</v>
      </c>
      <c r="I166" s="9">
        <v>5</v>
      </c>
      <c r="J166" s="10"/>
      <c r="K166" s="15"/>
      <c r="L166" s="16">
        <f t="shared" si="6"/>
        <v>0</v>
      </c>
      <c r="M166" s="8"/>
      <c r="N166" s="17"/>
      <c r="O166" s="18" t="s">
        <v>996</v>
      </c>
      <c r="P166" s="18" t="s">
        <v>997</v>
      </c>
      <c r="Q166" s="18" t="s">
        <v>998</v>
      </c>
      <c r="R166" s="18" t="s">
        <v>995</v>
      </c>
      <c r="S166" s="20"/>
    </row>
    <row r="167" ht="18" customHeight="1" spans="1:19">
      <c r="A167" s="7">
        <f>163-1</f>
        <v>162</v>
      </c>
      <c r="B167" s="8" t="s">
        <v>999</v>
      </c>
      <c r="C167" s="8" t="s">
        <v>1000</v>
      </c>
      <c r="D167" s="8" t="s">
        <v>1000</v>
      </c>
      <c r="E167" s="8" t="s">
        <v>1001</v>
      </c>
      <c r="F167" s="8"/>
      <c r="G167" s="9">
        <v>5</v>
      </c>
      <c r="H167" s="10">
        <f t="shared" si="7"/>
        <v>740.5</v>
      </c>
      <c r="I167" s="9">
        <v>5</v>
      </c>
      <c r="J167" s="10"/>
      <c r="K167" s="15"/>
      <c r="L167" s="16">
        <f t="shared" si="6"/>
        <v>0</v>
      </c>
      <c r="M167" s="8"/>
      <c r="N167" s="17"/>
      <c r="O167" s="18" t="s">
        <v>1002</v>
      </c>
      <c r="P167" s="18" t="s">
        <v>1003</v>
      </c>
      <c r="Q167" s="18" t="s">
        <v>1004</v>
      </c>
      <c r="R167" s="18" t="s">
        <v>1001</v>
      </c>
      <c r="S167" s="20"/>
    </row>
    <row r="168" ht="18" customHeight="1" spans="1:19">
      <c r="A168" s="7">
        <f>164-1</f>
        <v>163</v>
      </c>
      <c r="B168" s="8" t="s">
        <v>1005</v>
      </c>
      <c r="C168" s="8" t="s">
        <v>1006</v>
      </c>
      <c r="D168" s="8" t="s">
        <v>1006</v>
      </c>
      <c r="E168" s="8" t="s">
        <v>1007</v>
      </c>
      <c r="F168" s="8"/>
      <c r="G168" s="9">
        <v>4</v>
      </c>
      <c r="H168" s="10">
        <f t="shared" si="7"/>
        <v>592.4</v>
      </c>
      <c r="I168" s="9">
        <v>4</v>
      </c>
      <c r="J168" s="10"/>
      <c r="K168" s="15"/>
      <c r="L168" s="16">
        <f t="shared" si="6"/>
        <v>0</v>
      </c>
      <c r="M168" s="8"/>
      <c r="N168" s="17"/>
      <c r="O168" s="18" t="s">
        <v>1008</v>
      </c>
      <c r="P168" s="18" t="s">
        <v>1009</v>
      </c>
      <c r="Q168" s="18" t="s">
        <v>1010</v>
      </c>
      <c r="R168" s="18" t="s">
        <v>1007</v>
      </c>
      <c r="S168" s="20"/>
    </row>
    <row r="169" ht="18" customHeight="1" spans="1:19">
      <c r="A169" s="7">
        <f>165-1</f>
        <v>164</v>
      </c>
      <c r="B169" s="8" t="s">
        <v>1011</v>
      </c>
      <c r="C169" s="8" t="s">
        <v>1012</v>
      </c>
      <c r="D169" s="8" t="s">
        <v>1012</v>
      </c>
      <c r="E169" s="8" t="s">
        <v>1013</v>
      </c>
      <c r="F169" s="8"/>
      <c r="G169" s="9">
        <v>3</v>
      </c>
      <c r="H169" s="10">
        <f t="shared" si="7"/>
        <v>444.3</v>
      </c>
      <c r="I169" s="9">
        <v>3</v>
      </c>
      <c r="J169" s="10"/>
      <c r="K169" s="15"/>
      <c r="L169" s="16">
        <f t="shared" si="6"/>
        <v>0</v>
      </c>
      <c r="M169" s="8"/>
      <c r="N169" s="17"/>
      <c r="O169" s="18" t="s">
        <v>1014</v>
      </c>
      <c r="P169" s="18" t="s">
        <v>1015</v>
      </c>
      <c r="Q169" s="18" t="s">
        <v>1016</v>
      </c>
      <c r="R169" s="18" t="s">
        <v>1013</v>
      </c>
      <c r="S169" s="20"/>
    </row>
    <row r="170" ht="18" customHeight="1" spans="1:19">
      <c r="A170" s="7">
        <f>166-1</f>
        <v>165</v>
      </c>
      <c r="B170" s="8" t="s">
        <v>1017</v>
      </c>
      <c r="C170" s="8" t="s">
        <v>1018</v>
      </c>
      <c r="D170" s="8" t="s">
        <v>1018</v>
      </c>
      <c r="E170" s="8" t="s">
        <v>1019</v>
      </c>
      <c r="F170" s="8"/>
      <c r="G170" s="9">
        <v>3</v>
      </c>
      <c r="H170" s="10">
        <f t="shared" si="7"/>
        <v>444.3</v>
      </c>
      <c r="I170" s="9">
        <v>3</v>
      </c>
      <c r="J170" s="10"/>
      <c r="K170" s="15"/>
      <c r="L170" s="16">
        <f t="shared" si="6"/>
        <v>0</v>
      </c>
      <c r="M170" s="8"/>
      <c r="N170" s="17"/>
      <c r="O170" s="18" t="s">
        <v>1020</v>
      </c>
      <c r="P170" s="18" t="s">
        <v>1021</v>
      </c>
      <c r="Q170" s="18" t="s">
        <v>1022</v>
      </c>
      <c r="R170" s="18" t="s">
        <v>1019</v>
      </c>
      <c r="S170" s="20"/>
    </row>
    <row r="171" ht="18" customHeight="1" spans="1:19">
      <c r="A171" s="7">
        <f>167-1</f>
        <v>166</v>
      </c>
      <c r="B171" s="8" t="s">
        <v>1023</v>
      </c>
      <c r="C171" s="8" t="s">
        <v>1024</v>
      </c>
      <c r="D171" s="8" t="s">
        <v>1024</v>
      </c>
      <c r="E171" s="8" t="s">
        <v>1025</v>
      </c>
      <c r="F171" s="8"/>
      <c r="G171" s="9">
        <v>3</v>
      </c>
      <c r="H171" s="10">
        <f t="shared" si="7"/>
        <v>444.3</v>
      </c>
      <c r="I171" s="9">
        <v>3</v>
      </c>
      <c r="J171" s="10"/>
      <c r="K171" s="15"/>
      <c r="L171" s="16">
        <f t="shared" si="6"/>
        <v>0</v>
      </c>
      <c r="M171" s="8"/>
      <c r="N171" s="17"/>
      <c r="O171" s="18" t="s">
        <v>1026</v>
      </c>
      <c r="P171" s="18" t="s">
        <v>1027</v>
      </c>
      <c r="Q171" s="18" t="s">
        <v>1028</v>
      </c>
      <c r="R171" s="18" t="s">
        <v>1025</v>
      </c>
      <c r="S171" s="20"/>
    </row>
    <row r="172" ht="18" customHeight="1" spans="1:19">
      <c r="A172" s="7">
        <f>168-1</f>
        <v>167</v>
      </c>
      <c r="B172" s="8" t="s">
        <v>1029</v>
      </c>
      <c r="C172" s="8" t="s">
        <v>1030</v>
      </c>
      <c r="D172" s="8" t="s">
        <v>1030</v>
      </c>
      <c r="E172" s="8" t="s">
        <v>1031</v>
      </c>
      <c r="F172" s="8"/>
      <c r="G172" s="9">
        <v>3</v>
      </c>
      <c r="H172" s="10">
        <f t="shared" si="7"/>
        <v>444.3</v>
      </c>
      <c r="I172" s="9">
        <v>3</v>
      </c>
      <c r="J172" s="10"/>
      <c r="K172" s="15"/>
      <c r="L172" s="16">
        <f t="shared" si="6"/>
        <v>0</v>
      </c>
      <c r="M172" s="8"/>
      <c r="N172" s="17"/>
      <c r="O172" s="18" t="s">
        <v>1032</v>
      </c>
      <c r="P172" s="18" t="s">
        <v>1033</v>
      </c>
      <c r="Q172" s="18" t="s">
        <v>1034</v>
      </c>
      <c r="R172" s="18" t="s">
        <v>1031</v>
      </c>
      <c r="S172" s="20"/>
    </row>
    <row r="173" ht="18" customHeight="1" spans="1:19">
      <c r="A173" s="7">
        <f>169-1</f>
        <v>168</v>
      </c>
      <c r="B173" s="8" t="s">
        <v>1035</v>
      </c>
      <c r="C173" s="8" t="s">
        <v>1036</v>
      </c>
      <c r="D173" s="8" t="s">
        <v>1036</v>
      </c>
      <c r="E173" s="8" t="s">
        <v>1037</v>
      </c>
      <c r="F173" s="8"/>
      <c r="G173" s="9">
        <v>0</v>
      </c>
      <c r="H173" s="10">
        <f t="shared" si="7"/>
        <v>0</v>
      </c>
      <c r="I173" s="9">
        <v>0</v>
      </c>
      <c r="J173" s="10"/>
      <c r="K173" s="15"/>
      <c r="L173" s="16">
        <f t="shared" si="6"/>
        <v>0</v>
      </c>
      <c r="M173" s="8"/>
      <c r="N173" s="17"/>
      <c r="O173" s="18" t="s">
        <v>1038</v>
      </c>
      <c r="P173" s="18" t="s">
        <v>1039</v>
      </c>
      <c r="Q173" s="18" t="s">
        <v>1040</v>
      </c>
      <c r="R173" s="18" t="s">
        <v>1037</v>
      </c>
      <c r="S173" s="20"/>
    </row>
    <row r="174" ht="18" customHeight="1" spans="1:19">
      <c r="A174" s="7">
        <f>170-1</f>
        <v>169</v>
      </c>
      <c r="B174" s="8" t="s">
        <v>1041</v>
      </c>
      <c r="C174" s="8" t="s">
        <v>1042</v>
      </c>
      <c r="D174" s="8" t="s">
        <v>1042</v>
      </c>
      <c r="E174" s="8" t="s">
        <v>1043</v>
      </c>
      <c r="F174" s="8"/>
      <c r="G174" s="9">
        <v>1</v>
      </c>
      <c r="H174" s="10">
        <f t="shared" si="7"/>
        <v>148.1</v>
      </c>
      <c r="I174" s="9">
        <v>1</v>
      </c>
      <c r="J174" s="10"/>
      <c r="K174" s="15"/>
      <c r="L174" s="16">
        <f t="shared" si="6"/>
        <v>0</v>
      </c>
      <c r="M174" s="8"/>
      <c r="N174" s="17"/>
      <c r="O174" s="18" t="s">
        <v>1044</v>
      </c>
      <c r="P174" s="18" t="s">
        <v>1045</v>
      </c>
      <c r="Q174" s="18" t="s">
        <v>1046</v>
      </c>
      <c r="R174" s="18" t="s">
        <v>1043</v>
      </c>
      <c r="S174" s="20"/>
    </row>
    <row r="175" ht="18" customHeight="1" spans="1:19">
      <c r="A175" s="7">
        <f>171-1</f>
        <v>170</v>
      </c>
      <c r="B175" s="8" t="s">
        <v>1047</v>
      </c>
      <c r="C175" s="8" t="s">
        <v>1048</v>
      </c>
      <c r="D175" s="8" t="s">
        <v>1048</v>
      </c>
      <c r="E175" s="8" t="s">
        <v>1049</v>
      </c>
      <c r="F175" s="8"/>
      <c r="G175" s="9">
        <v>1</v>
      </c>
      <c r="H175" s="10">
        <f t="shared" si="7"/>
        <v>148.1</v>
      </c>
      <c r="I175" s="9">
        <v>1</v>
      </c>
      <c r="J175" s="10"/>
      <c r="K175" s="15"/>
      <c r="L175" s="16">
        <f t="shared" si="6"/>
        <v>0</v>
      </c>
      <c r="M175" s="8"/>
      <c r="N175" s="17"/>
      <c r="O175" s="18" t="s">
        <v>1050</v>
      </c>
      <c r="P175" s="18" t="s">
        <v>1051</v>
      </c>
      <c r="Q175" s="18" t="s">
        <v>1052</v>
      </c>
      <c r="R175" s="18" t="s">
        <v>1049</v>
      </c>
      <c r="S175" s="20"/>
    </row>
    <row r="176" ht="18" customHeight="1" spans="1:19">
      <c r="A176" s="7">
        <f>172-1</f>
        <v>171</v>
      </c>
      <c r="B176" s="8" t="s">
        <v>1053</v>
      </c>
      <c r="C176" s="8" t="s">
        <v>1054</v>
      </c>
      <c r="D176" s="8" t="s">
        <v>1054</v>
      </c>
      <c r="E176" s="8" t="s">
        <v>1055</v>
      </c>
      <c r="F176" s="8"/>
      <c r="G176" s="9">
        <v>4</v>
      </c>
      <c r="H176" s="10">
        <f t="shared" si="7"/>
        <v>592.4</v>
      </c>
      <c r="I176" s="9">
        <v>4</v>
      </c>
      <c r="J176" s="10"/>
      <c r="K176" s="15"/>
      <c r="L176" s="16">
        <f t="shared" si="6"/>
        <v>0</v>
      </c>
      <c r="M176" s="8"/>
      <c r="N176" s="17"/>
      <c r="O176" s="18" t="s">
        <v>1056</v>
      </c>
      <c r="P176" s="18" t="s">
        <v>1057</v>
      </c>
      <c r="Q176" s="18" t="s">
        <v>1058</v>
      </c>
      <c r="R176" s="18" t="s">
        <v>1055</v>
      </c>
      <c r="S176" s="20"/>
    </row>
    <row r="177" ht="18" customHeight="1" spans="1:19">
      <c r="A177" s="7">
        <f>173-1</f>
        <v>172</v>
      </c>
      <c r="B177" s="8" t="s">
        <v>1059</v>
      </c>
      <c r="C177" s="8" t="s">
        <v>1060</v>
      </c>
      <c r="D177" s="8" t="s">
        <v>1060</v>
      </c>
      <c r="E177" s="8" t="s">
        <v>1061</v>
      </c>
      <c r="F177" s="8"/>
      <c r="G177" s="9">
        <v>3</v>
      </c>
      <c r="H177" s="10">
        <f t="shared" si="7"/>
        <v>444.3</v>
      </c>
      <c r="I177" s="9">
        <v>3</v>
      </c>
      <c r="J177" s="10"/>
      <c r="K177" s="15"/>
      <c r="L177" s="16">
        <f t="shared" si="6"/>
        <v>0</v>
      </c>
      <c r="M177" s="8"/>
      <c r="N177" s="17"/>
      <c r="O177" s="18" t="s">
        <v>1062</v>
      </c>
      <c r="P177" s="18" t="s">
        <v>1063</v>
      </c>
      <c r="Q177" s="18" t="s">
        <v>1064</v>
      </c>
      <c r="R177" s="18" t="s">
        <v>1061</v>
      </c>
      <c r="S177" s="20"/>
    </row>
    <row r="178" ht="18" customHeight="1" spans="1:19">
      <c r="A178" s="7">
        <f>174-1</f>
        <v>173</v>
      </c>
      <c r="B178" s="8" t="s">
        <v>1065</v>
      </c>
      <c r="C178" s="8" t="s">
        <v>1066</v>
      </c>
      <c r="D178" s="8" t="s">
        <v>1066</v>
      </c>
      <c r="E178" s="8" t="s">
        <v>1067</v>
      </c>
      <c r="F178" s="8"/>
      <c r="G178" s="9">
        <v>2</v>
      </c>
      <c r="H178" s="10">
        <f t="shared" si="7"/>
        <v>296.2</v>
      </c>
      <c r="I178" s="9">
        <v>2</v>
      </c>
      <c r="J178" s="10"/>
      <c r="K178" s="15"/>
      <c r="L178" s="16">
        <f t="shared" si="6"/>
        <v>0</v>
      </c>
      <c r="M178" s="8"/>
      <c r="N178" s="17"/>
      <c r="O178" s="18" t="s">
        <v>1068</v>
      </c>
      <c r="P178" s="18" t="s">
        <v>1069</v>
      </c>
      <c r="Q178" s="18" t="s">
        <v>1070</v>
      </c>
      <c r="R178" s="18" t="s">
        <v>1067</v>
      </c>
      <c r="S178" s="20"/>
    </row>
    <row r="179" ht="18" customHeight="1" spans="1:19">
      <c r="A179" s="7">
        <f>175-1</f>
        <v>174</v>
      </c>
      <c r="B179" s="8" t="s">
        <v>1071</v>
      </c>
      <c r="C179" s="8" t="s">
        <v>1072</v>
      </c>
      <c r="D179" s="8" t="s">
        <v>1072</v>
      </c>
      <c r="E179" s="8" t="s">
        <v>1073</v>
      </c>
      <c r="F179" s="8"/>
      <c r="G179" s="9">
        <v>4</v>
      </c>
      <c r="H179" s="10">
        <f t="shared" si="7"/>
        <v>592.4</v>
      </c>
      <c r="I179" s="9">
        <v>4</v>
      </c>
      <c r="J179" s="10"/>
      <c r="K179" s="15"/>
      <c r="L179" s="16">
        <f t="shared" si="6"/>
        <v>0</v>
      </c>
      <c r="M179" s="8"/>
      <c r="N179" s="17"/>
      <c r="O179" s="18" t="s">
        <v>1074</v>
      </c>
      <c r="P179" s="18" t="s">
        <v>1075</v>
      </c>
      <c r="Q179" s="18" t="s">
        <v>1076</v>
      </c>
      <c r="R179" s="18" t="s">
        <v>1073</v>
      </c>
      <c r="S179" s="20"/>
    </row>
    <row r="180" ht="18" customHeight="1" spans="1:19">
      <c r="A180" s="7">
        <f>176-1</f>
        <v>175</v>
      </c>
      <c r="B180" s="8" t="s">
        <v>1077</v>
      </c>
      <c r="C180" s="8" t="s">
        <v>1078</v>
      </c>
      <c r="D180" s="8" t="s">
        <v>1078</v>
      </c>
      <c r="E180" s="8" t="s">
        <v>1079</v>
      </c>
      <c r="F180" s="8"/>
      <c r="G180" s="9">
        <v>3</v>
      </c>
      <c r="H180" s="10">
        <f t="shared" si="7"/>
        <v>444.3</v>
      </c>
      <c r="I180" s="9">
        <v>3</v>
      </c>
      <c r="J180" s="10"/>
      <c r="K180" s="15"/>
      <c r="L180" s="16">
        <f t="shared" si="6"/>
        <v>0</v>
      </c>
      <c r="M180" s="8"/>
      <c r="N180" s="17"/>
      <c r="O180" s="18" t="s">
        <v>1080</v>
      </c>
      <c r="P180" s="18" t="s">
        <v>1081</v>
      </c>
      <c r="Q180" s="18" t="s">
        <v>1082</v>
      </c>
      <c r="R180" s="18" t="s">
        <v>1079</v>
      </c>
      <c r="S180" s="20"/>
    </row>
    <row r="181" ht="18" customHeight="1" spans="1:19">
      <c r="A181" s="7">
        <f>177-1</f>
        <v>176</v>
      </c>
      <c r="B181" s="8" t="s">
        <v>1083</v>
      </c>
      <c r="C181" s="8" t="s">
        <v>1084</v>
      </c>
      <c r="D181" s="8" t="s">
        <v>1084</v>
      </c>
      <c r="E181" s="8" t="s">
        <v>1085</v>
      </c>
      <c r="F181" s="8"/>
      <c r="G181" s="9">
        <v>2</v>
      </c>
      <c r="H181" s="10">
        <f t="shared" si="7"/>
        <v>296.2</v>
      </c>
      <c r="I181" s="9">
        <v>2</v>
      </c>
      <c r="J181" s="10"/>
      <c r="K181" s="15"/>
      <c r="L181" s="16">
        <f t="shared" si="6"/>
        <v>0</v>
      </c>
      <c r="M181" s="8"/>
      <c r="N181" s="17"/>
      <c r="O181" s="18" t="s">
        <v>1086</v>
      </c>
      <c r="P181" s="18" t="s">
        <v>1087</v>
      </c>
      <c r="Q181" s="18" t="s">
        <v>1088</v>
      </c>
      <c r="R181" s="18" t="s">
        <v>1085</v>
      </c>
      <c r="S181" s="20"/>
    </row>
    <row r="182" ht="18" customHeight="1" spans="1:19">
      <c r="A182" s="7">
        <f>178-1</f>
        <v>177</v>
      </c>
      <c r="B182" s="8" t="s">
        <v>1089</v>
      </c>
      <c r="C182" s="8" t="s">
        <v>1090</v>
      </c>
      <c r="D182" s="8" t="s">
        <v>1090</v>
      </c>
      <c r="E182" s="8" t="s">
        <v>1091</v>
      </c>
      <c r="F182" s="8"/>
      <c r="G182" s="9">
        <v>4</v>
      </c>
      <c r="H182" s="10">
        <f t="shared" si="7"/>
        <v>592.4</v>
      </c>
      <c r="I182" s="9">
        <v>4</v>
      </c>
      <c r="J182" s="10"/>
      <c r="K182" s="15"/>
      <c r="L182" s="16">
        <f t="shared" si="6"/>
        <v>0</v>
      </c>
      <c r="M182" s="8"/>
      <c r="N182" s="17"/>
      <c r="O182" s="18" t="s">
        <v>1092</v>
      </c>
      <c r="P182" s="18" t="s">
        <v>1093</v>
      </c>
      <c r="Q182" s="18" t="s">
        <v>1094</v>
      </c>
      <c r="R182" s="18" t="s">
        <v>1091</v>
      </c>
      <c r="S182" s="20"/>
    </row>
    <row r="183" ht="18" customHeight="1" spans="1:19">
      <c r="A183" s="7">
        <f>179-1</f>
        <v>178</v>
      </c>
      <c r="B183" s="8" t="s">
        <v>1095</v>
      </c>
      <c r="C183" s="8" t="s">
        <v>1096</v>
      </c>
      <c r="D183" s="8" t="s">
        <v>1096</v>
      </c>
      <c r="E183" s="8" t="s">
        <v>1097</v>
      </c>
      <c r="F183" s="8"/>
      <c r="G183" s="9">
        <v>3</v>
      </c>
      <c r="H183" s="10">
        <f t="shared" si="7"/>
        <v>444.3</v>
      </c>
      <c r="I183" s="9">
        <v>3</v>
      </c>
      <c r="J183" s="10"/>
      <c r="K183" s="15"/>
      <c r="L183" s="16">
        <f t="shared" si="6"/>
        <v>0</v>
      </c>
      <c r="M183" s="8"/>
      <c r="N183" s="17"/>
      <c r="O183" s="18" t="s">
        <v>1098</v>
      </c>
      <c r="P183" s="18" t="s">
        <v>1099</v>
      </c>
      <c r="Q183" s="18" t="s">
        <v>1100</v>
      </c>
      <c r="R183" s="18" t="s">
        <v>1097</v>
      </c>
      <c r="S183" s="20"/>
    </row>
    <row r="184" ht="18" customHeight="1" spans="1:19">
      <c r="A184" s="7">
        <f>180-1</f>
        <v>179</v>
      </c>
      <c r="B184" s="8" t="s">
        <v>1101</v>
      </c>
      <c r="C184" s="8" t="s">
        <v>1102</v>
      </c>
      <c r="D184" s="8" t="s">
        <v>1102</v>
      </c>
      <c r="E184" s="8" t="s">
        <v>1103</v>
      </c>
      <c r="F184" s="8"/>
      <c r="G184" s="9">
        <v>5</v>
      </c>
      <c r="H184" s="10">
        <f t="shared" si="7"/>
        <v>740.5</v>
      </c>
      <c r="I184" s="9">
        <v>5</v>
      </c>
      <c r="J184" s="10"/>
      <c r="K184" s="15"/>
      <c r="L184" s="16">
        <f t="shared" si="6"/>
        <v>0</v>
      </c>
      <c r="M184" s="8"/>
      <c r="N184" s="17"/>
      <c r="O184" s="18" t="s">
        <v>1104</v>
      </c>
      <c r="P184" s="18" t="s">
        <v>1105</v>
      </c>
      <c r="Q184" s="18" t="s">
        <v>1106</v>
      </c>
      <c r="R184" s="18" t="s">
        <v>1103</v>
      </c>
      <c r="S184" s="20"/>
    </row>
    <row r="185" ht="18" customHeight="1" spans="1:19">
      <c r="A185" s="7">
        <f>181-1</f>
        <v>180</v>
      </c>
      <c r="B185" s="8" t="s">
        <v>1107</v>
      </c>
      <c r="C185" s="8" t="s">
        <v>1108</v>
      </c>
      <c r="D185" s="8" t="s">
        <v>1108</v>
      </c>
      <c r="E185" s="8" t="s">
        <v>1109</v>
      </c>
      <c r="F185" s="8"/>
      <c r="G185" s="9">
        <v>4</v>
      </c>
      <c r="H185" s="10">
        <f t="shared" si="7"/>
        <v>592.4</v>
      </c>
      <c r="I185" s="9">
        <v>4</v>
      </c>
      <c r="J185" s="10"/>
      <c r="K185" s="15"/>
      <c r="L185" s="16">
        <f t="shared" si="6"/>
        <v>0</v>
      </c>
      <c r="M185" s="8"/>
      <c r="N185" s="17"/>
      <c r="O185" s="18" t="s">
        <v>1110</v>
      </c>
      <c r="P185" s="18" t="s">
        <v>1111</v>
      </c>
      <c r="Q185" s="18" t="s">
        <v>1112</v>
      </c>
      <c r="R185" s="18" t="s">
        <v>1109</v>
      </c>
      <c r="S185" s="20"/>
    </row>
    <row r="186" ht="18" customHeight="1" spans="1:19">
      <c r="A186" s="7">
        <f>182-1</f>
        <v>181</v>
      </c>
      <c r="B186" s="8" t="s">
        <v>1113</v>
      </c>
      <c r="C186" s="8" t="s">
        <v>1114</v>
      </c>
      <c r="D186" s="8" t="s">
        <v>1114</v>
      </c>
      <c r="E186" s="8" t="s">
        <v>1115</v>
      </c>
      <c r="F186" s="8"/>
      <c r="G186" s="9">
        <v>2</v>
      </c>
      <c r="H186" s="10">
        <f t="shared" si="7"/>
        <v>296.2</v>
      </c>
      <c r="I186" s="9">
        <v>2</v>
      </c>
      <c r="J186" s="10"/>
      <c r="K186" s="15"/>
      <c r="L186" s="16">
        <f t="shared" si="6"/>
        <v>0</v>
      </c>
      <c r="M186" s="8"/>
      <c r="N186" s="17"/>
      <c r="O186" s="18" t="s">
        <v>1116</v>
      </c>
      <c r="P186" s="18" t="s">
        <v>1117</v>
      </c>
      <c r="Q186" s="18" t="s">
        <v>1118</v>
      </c>
      <c r="R186" s="18" t="s">
        <v>1115</v>
      </c>
      <c r="S186" s="20"/>
    </row>
    <row r="187" ht="18" customHeight="1" spans="1:19">
      <c r="A187" s="7">
        <f>183-1</f>
        <v>182</v>
      </c>
      <c r="B187" s="8" t="s">
        <v>1119</v>
      </c>
      <c r="C187" s="8" t="s">
        <v>1120</v>
      </c>
      <c r="D187" s="8" t="s">
        <v>1120</v>
      </c>
      <c r="E187" s="8" t="s">
        <v>1121</v>
      </c>
      <c r="F187" s="8"/>
      <c r="G187" s="9">
        <v>4</v>
      </c>
      <c r="H187" s="10">
        <f t="shared" ref="H187:H221" si="8">G187*148.1</f>
        <v>592.4</v>
      </c>
      <c r="I187" s="9">
        <v>4</v>
      </c>
      <c r="J187" s="10"/>
      <c r="K187" s="15"/>
      <c r="L187" s="16">
        <f t="shared" si="6"/>
        <v>0</v>
      </c>
      <c r="M187" s="8"/>
      <c r="N187" s="17"/>
      <c r="O187" s="18" t="s">
        <v>1122</v>
      </c>
      <c r="P187" s="18" t="s">
        <v>1123</v>
      </c>
      <c r="Q187" s="18" t="s">
        <v>1124</v>
      </c>
      <c r="R187" s="18" t="s">
        <v>1121</v>
      </c>
      <c r="S187" s="20"/>
    </row>
    <row r="188" ht="18" customHeight="1" spans="1:19">
      <c r="A188" s="7">
        <f>184-1</f>
        <v>183</v>
      </c>
      <c r="B188" s="8" t="s">
        <v>1125</v>
      </c>
      <c r="C188" s="8" t="s">
        <v>1126</v>
      </c>
      <c r="D188" s="8" t="s">
        <v>1126</v>
      </c>
      <c r="E188" s="8" t="s">
        <v>1127</v>
      </c>
      <c r="F188" s="8"/>
      <c r="G188" s="9">
        <v>3</v>
      </c>
      <c r="H188" s="10">
        <f t="shared" si="8"/>
        <v>444.3</v>
      </c>
      <c r="I188" s="9">
        <v>3</v>
      </c>
      <c r="J188" s="10"/>
      <c r="K188" s="15"/>
      <c r="L188" s="16">
        <f t="shared" si="6"/>
        <v>0</v>
      </c>
      <c r="M188" s="8"/>
      <c r="N188" s="17"/>
      <c r="O188" s="18" t="s">
        <v>1128</v>
      </c>
      <c r="P188" s="18" t="s">
        <v>1129</v>
      </c>
      <c r="Q188" s="18" t="s">
        <v>1130</v>
      </c>
      <c r="R188" s="18" t="s">
        <v>1127</v>
      </c>
      <c r="S188" s="20"/>
    </row>
    <row r="189" ht="18" customHeight="1" spans="1:19">
      <c r="A189" s="7">
        <f>185-1</f>
        <v>184</v>
      </c>
      <c r="B189" s="8" t="s">
        <v>1131</v>
      </c>
      <c r="C189" s="8" t="s">
        <v>1132</v>
      </c>
      <c r="D189" s="8" t="s">
        <v>1132</v>
      </c>
      <c r="E189" s="8" t="s">
        <v>1133</v>
      </c>
      <c r="F189" s="8"/>
      <c r="G189" s="9">
        <v>2</v>
      </c>
      <c r="H189" s="10">
        <f t="shared" si="8"/>
        <v>296.2</v>
      </c>
      <c r="I189" s="9">
        <v>2</v>
      </c>
      <c r="J189" s="10"/>
      <c r="K189" s="15"/>
      <c r="L189" s="16">
        <f t="shared" si="6"/>
        <v>0</v>
      </c>
      <c r="M189" s="8"/>
      <c r="N189" s="17"/>
      <c r="O189" s="18" t="s">
        <v>1134</v>
      </c>
      <c r="P189" s="18" t="s">
        <v>1135</v>
      </c>
      <c r="Q189" s="18" t="s">
        <v>1136</v>
      </c>
      <c r="R189" s="18" t="s">
        <v>1133</v>
      </c>
      <c r="S189" s="20"/>
    </row>
    <row r="190" ht="18" customHeight="1" spans="1:19">
      <c r="A190" s="7">
        <f>186-1</f>
        <v>185</v>
      </c>
      <c r="B190" s="8" t="s">
        <v>1137</v>
      </c>
      <c r="C190" s="8" t="s">
        <v>1138</v>
      </c>
      <c r="D190" s="8" t="s">
        <v>1138</v>
      </c>
      <c r="E190" s="8" t="s">
        <v>1139</v>
      </c>
      <c r="F190" s="8"/>
      <c r="G190" s="9">
        <v>5</v>
      </c>
      <c r="H190" s="10">
        <f t="shared" si="8"/>
        <v>740.5</v>
      </c>
      <c r="I190" s="9">
        <v>5</v>
      </c>
      <c r="J190" s="10"/>
      <c r="K190" s="15"/>
      <c r="L190" s="16">
        <f t="shared" si="6"/>
        <v>0</v>
      </c>
      <c r="M190" s="8"/>
      <c r="N190" s="17"/>
      <c r="O190" s="18" t="s">
        <v>1140</v>
      </c>
      <c r="P190" s="18" t="s">
        <v>1141</v>
      </c>
      <c r="Q190" s="18" t="s">
        <v>1142</v>
      </c>
      <c r="R190" s="18" t="s">
        <v>1139</v>
      </c>
      <c r="S190" s="20"/>
    </row>
    <row r="191" ht="18" customHeight="1" spans="1:19">
      <c r="A191" s="7">
        <f>187-1</f>
        <v>186</v>
      </c>
      <c r="B191" s="8" t="s">
        <v>1143</v>
      </c>
      <c r="C191" s="8" t="s">
        <v>1144</v>
      </c>
      <c r="D191" s="8" t="s">
        <v>1144</v>
      </c>
      <c r="E191" s="8" t="s">
        <v>1145</v>
      </c>
      <c r="F191" s="8"/>
      <c r="G191" s="9">
        <v>1</v>
      </c>
      <c r="H191" s="10">
        <f t="shared" si="8"/>
        <v>148.1</v>
      </c>
      <c r="I191" s="9">
        <v>1</v>
      </c>
      <c r="J191" s="10"/>
      <c r="K191" s="15"/>
      <c r="L191" s="16">
        <f t="shared" si="6"/>
        <v>0</v>
      </c>
      <c r="M191" s="8"/>
      <c r="N191" s="17"/>
      <c r="O191" s="18" t="s">
        <v>1146</v>
      </c>
      <c r="P191" s="18" t="s">
        <v>1147</v>
      </c>
      <c r="Q191" s="18" t="s">
        <v>1148</v>
      </c>
      <c r="R191" s="18" t="s">
        <v>1145</v>
      </c>
      <c r="S191" s="20"/>
    </row>
    <row r="192" ht="18" customHeight="1" spans="1:19">
      <c r="A192" s="7">
        <f>188-1</f>
        <v>187</v>
      </c>
      <c r="B192" s="8" t="s">
        <v>1149</v>
      </c>
      <c r="C192" s="8" t="s">
        <v>1150</v>
      </c>
      <c r="D192" s="8" t="s">
        <v>1150</v>
      </c>
      <c r="E192" s="8" t="s">
        <v>1151</v>
      </c>
      <c r="F192" s="8"/>
      <c r="G192" s="9">
        <v>3</v>
      </c>
      <c r="H192" s="10">
        <f t="shared" si="8"/>
        <v>444.3</v>
      </c>
      <c r="I192" s="9">
        <v>3</v>
      </c>
      <c r="J192" s="10"/>
      <c r="K192" s="15"/>
      <c r="L192" s="16">
        <f t="shared" si="6"/>
        <v>0</v>
      </c>
      <c r="M192" s="8"/>
      <c r="N192" s="17"/>
      <c r="O192" s="18" t="s">
        <v>1152</v>
      </c>
      <c r="P192" s="18" t="s">
        <v>1153</v>
      </c>
      <c r="Q192" s="18" t="s">
        <v>1154</v>
      </c>
      <c r="R192" s="18" t="s">
        <v>1151</v>
      </c>
      <c r="S192" s="20"/>
    </row>
    <row r="193" ht="18" customHeight="1" spans="1:19">
      <c r="A193" s="7">
        <f>189-1</f>
        <v>188</v>
      </c>
      <c r="B193" s="8" t="s">
        <v>1155</v>
      </c>
      <c r="C193" s="8" t="s">
        <v>1156</v>
      </c>
      <c r="D193" s="8" t="s">
        <v>1156</v>
      </c>
      <c r="E193" s="8" t="s">
        <v>1157</v>
      </c>
      <c r="F193" s="8"/>
      <c r="G193" s="9">
        <v>4</v>
      </c>
      <c r="H193" s="10">
        <f t="shared" si="8"/>
        <v>592.4</v>
      </c>
      <c r="I193" s="9">
        <v>4</v>
      </c>
      <c r="J193" s="10"/>
      <c r="K193" s="15"/>
      <c r="L193" s="16">
        <f t="shared" si="6"/>
        <v>0</v>
      </c>
      <c r="M193" s="8"/>
      <c r="N193" s="17"/>
      <c r="O193" s="18" t="s">
        <v>1158</v>
      </c>
      <c r="P193" s="18" t="s">
        <v>1159</v>
      </c>
      <c r="Q193" s="18" t="s">
        <v>1160</v>
      </c>
      <c r="R193" s="18" t="s">
        <v>1157</v>
      </c>
      <c r="S193" s="20"/>
    </row>
    <row r="194" ht="18" customHeight="1" spans="1:19">
      <c r="A194" s="7">
        <f>190-1</f>
        <v>189</v>
      </c>
      <c r="B194" s="8" t="s">
        <v>1161</v>
      </c>
      <c r="C194" s="8" t="s">
        <v>1162</v>
      </c>
      <c r="D194" s="8" t="s">
        <v>1162</v>
      </c>
      <c r="E194" s="8" t="s">
        <v>1163</v>
      </c>
      <c r="F194" s="8"/>
      <c r="G194" s="9">
        <v>4</v>
      </c>
      <c r="H194" s="10">
        <f t="shared" si="8"/>
        <v>592.4</v>
      </c>
      <c r="I194" s="9">
        <v>4</v>
      </c>
      <c r="J194" s="10"/>
      <c r="K194" s="15"/>
      <c r="L194" s="16">
        <f t="shared" si="6"/>
        <v>0</v>
      </c>
      <c r="M194" s="8"/>
      <c r="N194" s="17"/>
      <c r="O194" s="18" t="s">
        <v>1164</v>
      </c>
      <c r="P194" s="18" t="s">
        <v>1165</v>
      </c>
      <c r="Q194" s="18" t="s">
        <v>1166</v>
      </c>
      <c r="R194" s="18" t="s">
        <v>1163</v>
      </c>
      <c r="S194" s="20"/>
    </row>
    <row r="195" ht="18" customHeight="1" spans="1:19">
      <c r="A195" s="7">
        <f>191-1</f>
        <v>190</v>
      </c>
      <c r="B195" s="8" t="s">
        <v>1167</v>
      </c>
      <c r="C195" s="8" t="s">
        <v>1168</v>
      </c>
      <c r="D195" s="8" t="s">
        <v>1168</v>
      </c>
      <c r="E195" s="8" t="s">
        <v>1169</v>
      </c>
      <c r="F195" s="8"/>
      <c r="G195" s="9">
        <v>4</v>
      </c>
      <c r="H195" s="10">
        <f t="shared" si="8"/>
        <v>592.4</v>
      </c>
      <c r="I195" s="9">
        <v>4</v>
      </c>
      <c r="J195" s="10"/>
      <c r="K195" s="15"/>
      <c r="L195" s="16">
        <f t="shared" si="6"/>
        <v>0</v>
      </c>
      <c r="M195" s="8"/>
      <c r="N195" s="17"/>
      <c r="O195" s="18" t="s">
        <v>1170</v>
      </c>
      <c r="P195" s="18" t="s">
        <v>1171</v>
      </c>
      <c r="Q195" s="18" t="s">
        <v>1172</v>
      </c>
      <c r="R195" s="18" t="s">
        <v>1169</v>
      </c>
      <c r="S195" s="20"/>
    </row>
    <row r="196" ht="18" customHeight="1" spans="1:19">
      <c r="A196" s="7">
        <f>192-1</f>
        <v>191</v>
      </c>
      <c r="B196" s="8" t="s">
        <v>1173</v>
      </c>
      <c r="C196" s="8" t="s">
        <v>1174</v>
      </c>
      <c r="D196" s="8" t="s">
        <v>1174</v>
      </c>
      <c r="E196" s="8" t="s">
        <v>1175</v>
      </c>
      <c r="F196" s="8"/>
      <c r="G196" s="9">
        <v>6</v>
      </c>
      <c r="H196" s="10">
        <f t="shared" si="8"/>
        <v>888.6</v>
      </c>
      <c r="I196" s="9">
        <v>6</v>
      </c>
      <c r="J196" s="10"/>
      <c r="K196" s="15"/>
      <c r="L196" s="16">
        <f t="shared" si="6"/>
        <v>0</v>
      </c>
      <c r="M196" s="8"/>
      <c r="N196" s="17"/>
      <c r="O196" s="18" t="s">
        <v>1176</v>
      </c>
      <c r="P196" s="18" t="s">
        <v>1177</v>
      </c>
      <c r="Q196" s="18" t="s">
        <v>1178</v>
      </c>
      <c r="R196" s="18" t="s">
        <v>1175</v>
      </c>
      <c r="S196" s="20"/>
    </row>
    <row r="197" ht="18" customHeight="1" spans="1:19">
      <c r="A197" s="7">
        <f>193-1</f>
        <v>192</v>
      </c>
      <c r="B197" s="8" t="s">
        <v>1179</v>
      </c>
      <c r="C197" s="8" t="s">
        <v>1180</v>
      </c>
      <c r="D197" s="8" t="s">
        <v>1180</v>
      </c>
      <c r="E197" s="8" t="s">
        <v>1181</v>
      </c>
      <c r="F197" s="8"/>
      <c r="G197" s="9">
        <v>2</v>
      </c>
      <c r="H197" s="10">
        <f t="shared" si="8"/>
        <v>296.2</v>
      </c>
      <c r="I197" s="9">
        <v>2</v>
      </c>
      <c r="J197" s="10"/>
      <c r="K197" s="15"/>
      <c r="L197" s="16">
        <f t="shared" si="6"/>
        <v>0</v>
      </c>
      <c r="M197" s="8"/>
      <c r="N197" s="17"/>
      <c r="O197" s="18" t="s">
        <v>1182</v>
      </c>
      <c r="P197" s="18" t="s">
        <v>1183</v>
      </c>
      <c r="Q197" s="18" t="s">
        <v>1184</v>
      </c>
      <c r="R197" s="18" t="s">
        <v>1181</v>
      </c>
      <c r="S197" s="20"/>
    </row>
    <row r="198" ht="18" customHeight="1" spans="1:19">
      <c r="A198" s="7">
        <f>194-1</f>
        <v>193</v>
      </c>
      <c r="B198" s="8" t="s">
        <v>1185</v>
      </c>
      <c r="C198" s="8" t="s">
        <v>1186</v>
      </c>
      <c r="D198" s="8" t="s">
        <v>1186</v>
      </c>
      <c r="E198" s="8" t="s">
        <v>1187</v>
      </c>
      <c r="F198" s="8"/>
      <c r="G198" s="9">
        <v>3</v>
      </c>
      <c r="H198" s="10">
        <f t="shared" si="8"/>
        <v>444.3</v>
      </c>
      <c r="I198" s="9">
        <v>3</v>
      </c>
      <c r="J198" s="10"/>
      <c r="K198" s="15"/>
      <c r="L198" s="16">
        <f t="shared" ref="L198:L221" si="9">ROUND((J198*K198),2)</f>
        <v>0</v>
      </c>
      <c r="M198" s="8"/>
      <c r="N198" s="17"/>
      <c r="O198" s="18" t="s">
        <v>1188</v>
      </c>
      <c r="P198" s="18" t="s">
        <v>1189</v>
      </c>
      <c r="Q198" s="18" t="s">
        <v>1190</v>
      </c>
      <c r="R198" s="18" t="s">
        <v>1187</v>
      </c>
      <c r="S198" s="20"/>
    </row>
    <row r="199" ht="18" customHeight="1" spans="1:19">
      <c r="A199" s="7">
        <f>195-1</f>
        <v>194</v>
      </c>
      <c r="B199" s="8" t="s">
        <v>1191</v>
      </c>
      <c r="C199" s="8" t="s">
        <v>1192</v>
      </c>
      <c r="D199" s="8" t="s">
        <v>1192</v>
      </c>
      <c r="E199" s="8" t="s">
        <v>1193</v>
      </c>
      <c r="F199" s="8"/>
      <c r="G199" s="9">
        <v>3</v>
      </c>
      <c r="H199" s="10">
        <f t="shared" si="8"/>
        <v>444.3</v>
      </c>
      <c r="I199" s="9">
        <v>3</v>
      </c>
      <c r="J199" s="10"/>
      <c r="K199" s="15"/>
      <c r="L199" s="16">
        <f t="shared" si="9"/>
        <v>0</v>
      </c>
      <c r="M199" s="8"/>
      <c r="N199" s="17"/>
      <c r="O199" s="18" t="s">
        <v>1194</v>
      </c>
      <c r="P199" s="18" t="s">
        <v>1195</v>
      </c>
      <c r="Q199" s="18" t="s">
        <v>1196</v>
      </c>
      <c r="R199" s="18" t="s">
        <v>1193</v>
      </c>
      <c r="S199" s="20"/>
    </row>
    <row r="200" ht="18" customHeight="1" spans="1:19">
      <c r="A200" s="7">
        <f>196-1</f>
        <v>195</v>
      </c>
      <c r="B200" s="8" t="s">
        <v>1197</v>
      </c>
      <c r="C200" s="8" t="s">
        <v>1198</v>
      </c>
      <c r="D200" s="8" t="s">
        <v>1198</v>
      </c>
      <c r="E200" s="8" t="s">
        <v>1199</v>
      </c>
      <c r="F200" s="8"/>
      <c r="G200" s="9">
        <v>2</v>
      </c>
      <c r="H200" s="10">
        <f t="shared" si="8"/>
        <v>296.2</v>
      </c>
      <c r="I200" s="9">
        <v>2</v>
      </c>
      <c r="J200" s="10"/>
      <c r="K200" s="15"/>
      <c r="L200" s="16">
        <f t="shared" si="9"/>
        <v>0</v>
      </c>
      <c r="M200" s="8"/>
      <c r="N200" s="17"/>
      <c r="O200" s="18" t="s">
        <v>1200</v>
      </c>
      <c r="P200" s="18" t="s">
        <v>1201</v>
      </c>
      <c r="Q200" s="18" t="s">
        <v>1202</v>
      </c>
      <c r="R200" s="18" t="s">
        <v>1199</v>
      </c>
      <c r="S200" s="20"/>
    </row>
    <row r="201" ht="18" customHeight="1" spans="1:19">
      <c r="A201" s="7">
        <f>197-1</f>
        <v>196</v>
      </c>
      <c r="B201" s="8" t="s">
        <v>1203</v>
      </c>
      <c r="C201" s="8" t="s">
        <v>1204</v>
      </c>
      <c r="D201" s="8" t="s">
        <v>1204</v>
      </c>
      <c r="E201" s="8" t="s">
        <v>1205</v>
      </c>
      <c r="F201" s="8"/>
      <c r="G201" s="9">
        <v>4</v>
      </c>
      <c r="H201" s="10">
        <f t="shared" si="8"/>
        <v>592.4</v>
      </c>
      <c r="I201" s="9">
        <v>4</v>
      </c>
      <c r="J201" s="10"/>
      <c r="K201" s="15"/>
      <c r="L201" s="16">
        <f t="shared" si="9"/>
        <v>0</v>
      </c>
      <c r="M201" s="8"/>
      <c r="N201" s="17"/>
      <c r="O201" s="18" t="s">
        <v>1206</v>
      </c>
      <c r="P201" s="18" t="s">
        <v>1207</v>
      </c>
      <c r="Q201" s="18" t="s">
        <v>1208</v>
      </c>
      <c r="R201" s="18" t="s">
        <v>1205</v>
      </c>
      <c r="S201" s="20"/>
    </row>
    <row r="202" ht="18" customHeight="1" spans="1:19">
      <c r="A202" s="7">
        <f>198-1</f>
        <v>197</v>
      </c>
      <c r="B202" s="8" t="s">
        <v>1209</v>
      </c>
      <c r="C202" s="8" t="s">
        <v>1210</v>
      </c>
      <c r="D202" s="8" t="s">
        <v>1210</v>
      </c>
      <c r="E202" s="8" t="s">
        <v>1211</v>
      </c>
      <c r="F202" s="8"/>
      <c r="G202" s="9">
        <v>4</v>
      </c>
      <c r="H202" s="10">
        <f t="shared" si="8"/>
        <v>592.4</v>
      </c>
      <c r="I202" s="9">
        <v>4</v>
      </c>
      <c r="J202" s="10"/>
      <c r="K202" s="15"/>
      <c r="L202" s="16">
        <f t="shared" si="9"/>
        <v>0</v>
      </c>
      <c r="M202" s="8"/>
      <c r="N202" s="17"/>
      <c r="O202" s="18" t="s">
        <v>1212</v>
      </c>
      <c r="P202" s="18" t="s">
        <v>1213</v>
      </c>
      <c r="Q202" s="18" t="s">
        <v>1214</v>
      </c>
      <c r="R202" s="18" t="s">
        <v>1211</v>
      </c>
      <c r="S202" s="20"/>
    </row>
    <row r="203" ht="18" customHeight="1" spans="1:19">
      <c r="A203" s="7">
        <f>199-1</f>
        <v>198</v>
      </c>
      <c r="B203" s="8" t="s">
        <v>1215</v>
      </c>
      <c r="C203" s="8" t="s">
        <v>1216</v>
      </c>
      <c r="D203" s="8" t="s">
        <v>1216</v>
      </c>
      <c r="E203" s="8" t="s">
        <v>1217</v>
      </c>
      <c r="F203" s="8"/>
      <c r="G203" s="9">
        <v>3</v>
      </c>
      <c r="H203" s="10">
        <f t="shared" si="8"/>
        <v>444.3</v>
      </c>
      <c r="I203" s="9">
        <v>3</v>
      </c>
      <c r="J203" s="10"/>
      <c r="K203" s="15"/>
      <c r="L203" s="16">
        <f t="shared" si="9"/>
        <v>0</v>
      </c>
      <c r="M203" s="8"/>
      <c r="N203" s="17"/>
      <c r="O203" s="18" t="s">
        <v>1218</v>
      </c>
      <c r="P203" s="18" t="s">
        <v>1219</v>
      </c>
      <c r="Q203" s="18" t="s">
        <v>1220</v>
      </c>
      <c r="R203" s="18" t="s">
        <v>1217</v>
      </c>
      <c r="S203" s="20"/>
    </row>
    <row r="204" ht="18" customHeight="1" spans="1:19">
      <c r="A204" s="7">
        <f>200-1</f>
        <v>199</v>
      </c>
      <c r="B204" s="8" t="s">
        <v>1221</v>
      </c>
      <c r="C204" s="8" t="s">
        <v>1222</v>
      </c>
      <c r="D204" s="8" t="s">
        <v>1222</v>
      </c>
      <c r="E204" s="8" t="s">
        <v>1223</v>
      </c>
      <c r="F204" s="8"/>
      <c r="G204" s="9">
        <v>2</v>
      </c>
      <c r="H204" s="10">
        <f t="shared" si="8"/>
        <v>296.2</v>
      </c>
      <c r="I204" s="9">
        <v>2</v>
      </c>
      <c r="J204" s="10"/>
      <c r="K204" s="15"/>
      <c r="L204" s="16">
        <f t="shared" si="9"/>
        <v>0</v>
      </c>
      <c r="M204" s="8"/>
      <c r="N204" s="17"/>
      <c r="O204" s="18" t="s">
        <v>1224</v>
      </c>
      <c r="P204" s="18" t="s">
        <v>1225</v>
      </c>
      <c r="Q204" s="18" t="s">
        <v>1226</v>
      </c>
      <c r="R204" s="18" t="s">
        <v>1223</v>
      </c>
      <c r="S204" s="20"/>
    </row>
    <row r="205" ht="18" customHeight="1" spans="1:19">
      <c r="A205" s="7">
        <f>201-1</f>
        <v>200</v>
      </c>
      <c r="B205" s="8" t="s">
        <v>1227</v>
      </c>
      <c r="C205" s="8" t="s">
        <v>1228</v>
      </c>
      <c r="D205" s="8" t="s">
        <v>1228</v>
      </c>
      <c r="E205" s="8" t="s">
        <v>1229</v>
      </c>
      <c r="F205" s="8"/>
      <c r="G205" s="9">
        <v>1</v>
      </c>
      <c r="H205" s="10">
        <f t="shared" si="8"/>
        <v>148.1</v>
      </c>
      <c r="I205" s="9">
        <v>1</v>
      </c>
      <c r="J205" s="10"/>
      <c r="K205" s="15"/>
      <c r="L205" s="16">
        <f t="shared" si="9"/>
        <v>0</v>
      </c>
      <c r="M205" s="8"/>
      <c r="N205" s="17"/>
      <c r="O205" s="18" t="s">
        <v>1230</v>
      </c>
      <c r="P205" s="18" t="s">
        <v>1231</v>
      </c>
      <c r="Q205" s="18" t="s">
        <v>1232</v>
      </c>
      <c r="R205" s="18" t="s">
        <v>1229</v>
      </c>
      <c r="S205" s="20"/>
    </row>
    <row r="206" ht="18" customHeight="1" spans="1:19">
      <c r="A206" s="7">
        <f>202-1</f>
        <v>201</v>
      </c>
      <c r="B206" s="8" t="s">
        <v>1233</v>
      </c>
      <c r="C206" s="8" t="s">
        <v>1234</v>
      </c>
      <c r="D206" s="8" t="s">
        <v>1234</v>
      </c>
      <c r="E206" s="8" t="s">
        <v>1235</v>
      </c>
      <c r="F206" s="8"/>
      <c r="G206" s="9">
        <v>2</v>
      </c>
      <c r="H206" s="10">
        <f t="shared" si="8"/>
        <v>296.2</v>
      </c>
      <c r="I206" s="9">
        <v>2</v>
      </c>
      <c r="J206" s="10"/>
      <c r="K206" s="15"/>
      <c r="L206" s="16">
        <f t="shared" si="9"/>
        <v>0</v>
      </c>
      <c r="M206" s="8"/>
      <c r="N206" s="17"/>
      <c r="O206" s="18" t="s">
        <v>1236</v>
      </c>
      <c r="P206" s="18" t="s">
        <v>1237</v>
      </c>
      <c r="Q206" s="18" t="s">
        <v>1238</v>
      </c>
      <c r="R206" s="18" t="s">
        <v>1235</v>
      </c>
      <c r="S206" s="20"/>
    </row>
    <row r="207" ht="18" customHeight="1" spans="1:19">
      <c r="A207" s="7">
        <f>203-1</f>
        <v>202</v>
      </c>
      <c r="B207" s="8" t="s">
        <v>1239</v>
      </c>
      <c r="C207" s="8" t="s">
        <v>1240</v>
      </c>
      <c r="D207" s="8" t="s">
        <v>1240</v>
      </c>
      <c r="E207" s="8" t="s">
        <v>1241</v>
      </c>
      <c r="F207" s="8"/>
      <c r="G207" s="9">
        <v>4</v>
      </c>
      <c r="H207" s="10">
        <f t="shared" si="8"/>
        <v>592.4</v>
      </c>
      <c r="I207" s="9">
        <v>4</v>
      </c>
      <c r="J207" s="10"/>
      <c r="K207" s="15"/>
      <c r="L207" s="16">
        <f t="shared" si="9"/>
        <v>0</v>
      </c>
      <c r="M207" s="8"/>
      <c r="N207" s="17"/>
      <c r="O207" s="18" t="s">
        <v>1242</v>
      </c>
      <c r="P207" s="18" t="s">
        <v>1243</v>
      </c>
      <c r="Q207" s="18" t="s">
        <v>1244</v>
      </c>
      <c r="R207" s="18" t="s">
        <v>1241</v>
      </c>
      <c r="S207" s="20"/>
    </row>
    <row r="208" ht="18" customHeight="1" spans="1:19">
      <c r="A208" s="7">
        <f>204-1</f>
        <v>203</v>
      </c>
      <c r="B208" s="8" t="s">
        <v>1245</v>
      </c>
      <c r="C208" s="8" t="s">
        <v>1246</v>
      </c>
      <c r="D208" s="8" t="s">
        <v>1246</v>
      </c>
      <c r="E208" s="8" t="s">
        <v>1247</v>
      </c>
      <c r="F208" s="8"/>
      <c r="G208" s="9">
        <v>6</v>
      </c>
      <c r="H208" s="10">
        <f t="shared" si="8"/>
        <v>888.6</v>
      </c>
      <c r="I208" s="9">
        <v>6</v>
      </c>
      <c r="J208" s="10"/>
      <c r="K208" s="15"/>
      <c r="L208" s="16">
        <f t="shared" si="9"/>
        <v>0</v>
      </c>
      <c r="M208" s="8"/>
      <c r="N208" s="17"/>
      <c r="O208" s="18" t="s">
        <v>1248</v>
      </c>
      <c r="P208" s="18" t="s">
        <v>1249</v>
      </c>
      <c r="Q208" s="18" t="s">
        <v>1250</v>
      </c>
      <c r="R208" s="18" t="s">
        <v>1247</v>
      </c>
      <c r="S208" s="20"/>
    </row>
    <row r="209" ht="18" customHeight="1" spans="1:19">
      <c r="A209" s="7">
        <f>205-1</f>
        <v>204</v>
      </c>
      <c r="B209" s="8" t="s">
        <v>1251</v>
      </c>
      <c r="C209" s="8" t="s">
        <v>1252</v>
      </c>
      <c r="D209" s="8" t="s">
        <v>1252</v>
      </c>
      <c r="E209" s="8" t="s">
        <v>1253</v>
      </c>
      <c r="F209" s="8"/>
      <c r="G209" s="9">
        <v>2</v>
      </c>
      <c r="H209" s="10">
        <f t="shared" si="8"/>
        <v>296.2</v>
      </c>
      <c r="I209" s="9">
        <v>2</v>
      </c>
      <c r="J209" s="10"/>
      <c r="K209" s="15"/>
      <c r="L209" s="16">
        <f t="shared" si="9"/>
        <v>0</v>
      </c>
      <c r="M209" s="8"/>
      <c r="N209" s="17"/>
      <c r="O209" s="18" t="s">
        <v>1254</v>
      </c>
      <c r="P209" s="18" t="s">
        <v>1255</v>
      </c>
      <c r="Q209" s="18" t="s">
        <v>1256</v>
      </c>
      <c r="R209" s="18" t="s">
        <v>1253</v>
      </c>
      <c r="S209" s="20"/>
    </row>
    <row r="210" ht="18" customHeight="1" spans="1:19">
      <c r="A210" s="7">
        <f>206-1</f>
        <v>205</v>
      </c>
      <c r="B210" s="8" t="s">
        <v>1257</v>
      </c>
      <c r="C210" s="8" t="s">
        <v>1258</v>
      </c>
      <c r="D210" s="8" t="s">
        <v>1258</v>
      </c>
      <c r="E210" s="8" t="s">
        <v>1259</v>
      </c>
      <c r="F210" s="8"/>
      <c r="G210" s="9">
        <v>5</v>
      </c>
      <c r="H210" s="10">
        <f t="shared" si="8"/>
        <v>740.5</v>
      </c>
      <c r="I210" s="9">
        <v>5</v>
      </c>
      <c r="J210" s="10"/>
      <c r="K210" s="15"/>
      <c r="L210" s="16">
        <f t="shared" si="9"/>
        <v>0</v>
      </c>
      <c r="M210" s="8"/>
      <c r="N210" s="17"/>
      <c r="O210" s="18" t="s">
        <v>1260</v>
      </c>
      <c r="P210" s="18" t="s">
        <v>1261</v>
      </c>
      <c r="Q210" s="18" t="s">
        <v>1262</v>
      </c>
      <c r="R210" s="18" t="s">
        <v>1259</v>
      </c>
      <c r="S210" s="20"/>
    </row>
    <row r="211" ht="18" customHeight="1" spans="1:19">
      <c r="A211" s="7">
        <f>207-1</f>
        <v>206</v>
      </c>
      <c r="B211" s="8" t="s">
        <v>1263</v>
      </c>
      <c r="C211" s="8" t="s">
        <v>1264</v>
      </c>
      <c r="D211" s="8" t="s">
        <v>1264</v>
      </c>
      <c r="E211" s="8" t="s">
        <v>1265</v>
      </c>
      <c r="F211" s="8"/>
      <c r="G211" s="9">
        <v>4</v>
      </c>
      <c r="H211" s="10">
        <f t="shared" si="8"/>
        <v>592.4</v>
      </c>
      <c r="I211" s="9">
        <v>4</v>
      </c>
      <c r="J211" s="10"/>
      <c r="K211" s="15"/>
      <c r="L211" s="16">
        <f t="shared" si="9"/>
        <v>0</v>
      </c>
      <c r="M211" s="8"/>
      <c r="N211" s="17"/>
      <c r="O211" s="18" t="s">
        <v>1266</v>
      </c>
      <c r="P211" s="18" t="s">
        <v>1267</v>
      </c>
      <c r="Q211" s="18" t="s">
        <v>1268</v>
      </c>
      <c r="R211" s="18" t="s">
        <v>1265</v>
      </c>
      <c r="S211" s="20"/>
    </row>
    <row r="212" ht="18" customHeight="1" spans="1:19">
      <c r="A212" s="7">
        <f>208-1</f>
        <v>207</v>
      </c>
      <c r="B212" s="8" t="s">
        <v>1269</v>
      </c>
      <c r="C212" s="8" t="s">
        <v>1270</v>
      </c>
      <c r="D212" s="8" t="s">
        <v>1270</v>
      </c>
      <c r="E212" s="8" t="s">
        <v>1271</v>
      </c>
      <c r="F212" s="8"/>
      <c r="G212" s="9">
        <v>2</v>
      </c>
      <c r="H212" s="10">
        <f t="shared" si="8"/>
        <v>296.2</v>
      </c>
      <c r="I212" s="9">
        <v>2</v>
      </c>
      <c r="J212" s="10"/>
      <c r="K212" s="15"/>
      <c r="L212" s="16">
        <f t="shared" si="9"/>
        <v>0</v>
      </c>
      <c r="M212" s="8"/>
      <c r="N212" s="17"/>
      <c r="O212" s="18" t="s">
        <v>1272</v>
      </c>
      <c r="P212" s="18" t="s">
        <v>1273</v>
      </c>
      <c r="Q212" s="18" t="s">
        <v>1274</v>
      </c>
      <c r="R212" s="18" t="s">
        <v>1271</v>
      </c>
      <c r="S212" s="20"/>
    </row>
    <row r="213" ht="18" customHeight="1" spans="1:19">
      <c r="A213" s="7">
        <f>209-1</f>
        <v>208</v>
      </c>
      <c r="B213" s="8" t="s">
        <v>1275</v>
      </c>
      <c r="C213" s="8" t="s">
        <v>1276</v>
      </c>
      <c r="D213" s="8" t="s">
        <v>1276</v>
      </c>
      <c r="E213" s="8" t="s">
        <v>1277</v>
      </c>
      <c r="F213" s="8"/>
      <c r="G213" s="9">
        <v>3</v>
      </c>
      <c r="H213" s="10">
        <f t="shared" si="8"/>
        <v>444.3</v>
      </c>
      <c r="I213" s="9">
        <v>3</v>
      </c>
      <c r="J213" s="10"/>
      <c r="K213" s="15"/>
      <c r="L213" s="16">
        <f t="shared" si="9"/>
        <v>0</v>
      </c>
      <c r="M213" s="8"/>
      <c r="N213" s="17"/>
      <c r="O213" s="18" t="s">
        <v>1278</v>
      </c>
      <c r="P213" s="18" t="s">
        <v>1279</v>
      </c>
      <c r="Q213" s="18" t="s">
        <v>1280</v>
      </c>
      <c r="R213" s="18" t="s">
        <v>1277</v>
      </c>
      <c r="S213" s="20"/>
    </row>
    <row r="214" ht="18" customHeight="1" spans="1:19">
      <c r="A214" s="7">
        <f>210-1</f>
        <v>209</v>
      </c>
      <c r="B214" s="8" t="s">
        <v>1281</v>
      </c>
      <c r="C214" s="8" t="s">
        <v>1282</v>
      </c>
      <c r="D214" s="8" t="s">
        <v>1282</v>
      </c>
      <c r="E214" s="8" t="s">
        <v>1283</v>
      </c>
      <c r="F214" s="8"/>
      <c r="G214" s="9">
        <v>3</v>
      </c>
      <c r="H214" s="10">
        <f t="shared" si="8"/>
        <v>444.3</v>
      </c>
      <c r="I214" s="9">
        <v>3</v>
      </c>
      <c r="J214" s="10"/>
      <c r="K214" s="15"/>
      <c r="L214" s="16">
        <f t="shared" si="9"/>
        <v>0</v>
      </c>
      <c r="M214" s="8"/>
      <c r="N214" s="17"/>
      <c r="O214" s="18" t="s">
        <v>1284</v>
      </c>
      <c r="P214" s="18" t="s">
        <v>1285</v>
      </c>
      <c r="Q214" s="18" t="s">
        <v>1286</v>
      </c>
      <c r="R214" s="18" t="s">
        <v>1283</v>
      </c>
      <c r="S214" s="20"/>
    </row>
    <row r="215" ht="18" customHeight="1" spans="1:19">
      <c r="A215" s="7">
        <f>211-1</f>
        <v>210</v>
      </c>
      <c r="B215" s="8" t="s">
        <v>1287</v>
      </c>
      <c r="C215" s="8" t="s">
        <v>1288</v>
      </c>
      <c r="D215" s="8" t="s">
        <v>1288</v>
      </c>
      <c r="E215" s="8" t="s">
        <v>1289</v>
      </c>
      <c r="F215" s="8"/>
      <c r="G215" s="9">
        <v>3</v>
      </c>
      <c r="H215" s="10">
        <f t="shared" si="8"/>
        <v>444.3</v>
      </c>
      <c r="I215" s="9">
        <v>3</v>
      </c>
      <c r="J215" s="10"/>
      <c r="K215" s="15"/>
      <c r="L215" s="16">
        <f t="shared" si="9"/>
        <v>0</v>
      </c>
      <c r="M215" s="8"/>
      <c r="N215" s="17"/>
      <c r="O215" s="18" t="s">
        <v>1290</v>
      </c>
      <c r="P215" s="18" t="s">
        <v>1291</v>
      </c>
      <c r="Q215" s="18" t="s">
        <v>1292</v>
      </c>
      <c r="R215" s="18" t="s">
        <v>1289</v>
      </c>
      <c r="S215" s="20"/>
    </row>
    <row r="216" ht="18" customHeight="1" spans="1:19">
      <c r="A216" s="7">
        <f>212-1</f>
        <v>211</v>
      </c>
      <c r="B216" s="8" t="s">
        <v>1293</v>
      </c>
      <c r="C216" s="8" t="s">
        <v>1294</v>
      </c>
      <c r="D216" s="8" t="s">
        <v>1294</v>
      </c>
      <c r="E216" s="8" t="s">
        <v>1295</v>
      </c>
      <c r="F216" s="8"/>
      <c r="G216" s="9">
        <v>1</v>
      </c>
      <c r="H216" s="10">
        <f t="shared" si="8"/>
        <v>148.1</v>
      </c>
      <c r="I216" s="9">
        <v>1</v>
      </c>
      <c r="J216" s="10"/>
      <c r="K216" s="15"/>
      <c r="L216" s="16">
        <f t="shared" si="9"/>
        <v>0</v>
      </c>
      <c r="M216" s="8"/>
      <c r="N216" s="17"/>
      <c r="O216" s="18" t="s">
        <v>1296</v>
      </c>
      <c r="P216" s="18" t="s">
        <v>1297</v>
      </c>
      <c r="Q216" s="18" t="s">
        <v>1298</v>
      </c>
      <c r="R216" s="18" t="s">
        <v>1295</v>
      </c>
      <c r="S216" s="20"/>
    </row>
    <row r="217" ht="18" customHeight="1" spans="1:19">
      <c r="A217" s="7">
        <f>213-1</f>
        <v>212</v>
      </c>
      <c r="B217" s="8" t="s">
        <v>1299</v>
      </c>
      <c r="C217" s="8" t="s">
        <v>1300</v>
      </c>
      <c r="D217" s="8" t="s">
        <v>1300</v>
      </c>
      <c r="E217" s="8" t="s">
        <v>1301</v>
      </c>
      <c r="F217" s="8"/>
      <c r="G217" s="9">
        <v>0</v>
      </c>
      <c r="H217" s="10">
        <f t="shared" si="8"/>
        <v>0</v>
      </c>
      <c r="I217" s="9">
        <v>0</v>
      </c>
      <c r="J217" s="10"/>
      <c r="K217" s="15"/>
      <c r="L217" s="16">
        <f t="shared" si="9"/>
        <v>0</v>
      </c>
      <c r="M217" s="8"/>
      <c r="N217" s="17"/>
      <c r="O217" s="18" t="s">
        <v>1302</v>
      </c>
      <c r="P217" s="18" t="s">
        <v>1303</v>
      </c>
      <c r="Q217" s="18" t="s">
        <v>1304</v>
      </c>
      <c r="R217" s="18" t="s">
        <v>1301</v>
      </c>
      <c r="S217" s="20"/>
    </row>
    <row r="218" ht="18" customHeight="1" spans="1:19">
      <c r="A218" s="7">
        <f>214-1</f>
        <v>213</v>
      </c>
      <c r="B218" s="8" t="s">
        <v>1305</v>
      </c>
      <c r="C218" s="8" t="s">
        <v>1306</v>
      </c>
      <c r="D218" s="8" t="s">
        <v>1306</v>
      </c>
      <c r="E218" s="8" t="s">
        <v>1307</v>
      </c>
      <c r="F218" s="8"/>
      <c r="G218" s="9">
        <v>0</v>
      </c>
      <c r="H218" s="10">
        <f t="shared" si="8"/>
        <v>0</v>
      </c>
      <c r="I218" s="9">
        <v>0</v>
      </c>
      <c r="J218" s="10"/>
      <c r="K218" s="15"/>
      <c r="L218" s="16">
        <f t="shared" si="9"/>
        <v>0</v>
      </c>
      <c r="M218" s="8"/>
      <c r="N218" s="17"/>
      <c r="O218" s="18" t="s">
        <v>1308</v>
      </c>
      <c r="P218" s="18" t="s">
        <v>1309</v>
      </c>
      <c r="Q218" s="18" t="s">
        <v>1310</v>
      </c>
      <c r="R218" s="18" t="s">
        <v>1307</v>
      </c>
      <c r="S218" s="20"/>
    </row>
    <row r="219" ht="18" customHeight="1" spans="1:19">
      <c r="A219" s="7">
        <f>215-1</f>
        <v>214</v>
      </c>
      <c r="B219" s="8" t="s">
        <v>1311</v>
      </c>
      <c r="C219" s="8" t="s">
        <v>1312</v>
      </c>
      <c r="D219" s="8" t="s">
        <v>1312</v>
      </c>
      <c r="E219" s="8" t="s">
        <v>1313</v>
      </c>
      <c r="F219" s="8"/>
      <c r="G219" s="9">
        <v>2</v>
      </c>
      <c r="H219" s="10">
        <f t="shared" si="8"/>
        <v>296.2</v>
      </c>
      <c r="I219" s="9">
        <v>2</v>
      </c>
      <c r="J219" s="10"/>
      <c r="K219" s="15"/>
      <c r="L219" s="16">
        <f t="shared" si="9"/>
        <v>0</v>
      </c>
      <c r="M219" s="8"/>
      <c r="N219" s="17"/>
      <c r="O219" s="18" t="s">
        <v>1314</v>
      </c>
      <c r="P219" s="18" t="s">
        <v>1315</v>
      </c>
      <c r="Q219" s="18" t="s">
        <v>1316</v>
      </c>
      <c r="R219" s="18" t="s">
        <v>1313</v>
      </c>
      <c r="S219" s="20"/>
    </row>
    <row r="220" ht="18" customHeight="1" spans="1:19">
      <c r="A220" s="7">
        <f>216-1</f>
        <v>215</v>
      </c>
      <c r="B220" s="8" t="s">
        <v>1317</v>
      </c>
      <c r="C220" s="8" t="s">
        <v>1318</v>
      </c>
      <c r="D220" s="8" t="s">
        <v>1318</v>
      </c>
      <c r="E220" s="8" t="s">
        <v>1319</v>
      </c>
      <c r="F220" s="8"/>
      <c r="G220" s="9">
        <v>1</v>
      </c>
      <c r="H220" s="10">
        <f t="shared" si="8"/>
        <v>148.1</v>
      </c>
      <c r="I220" s="9">
        <v>1</v>
      </c>
      <c r="J220" s="10"/>
      <c r="K220" s="15"/>
      <c r="L220" s="16">
        <f t="shared" si="9"/>
        <v>0</v>
      </c>
      <c r="M220" s="8"/>
      <c r="N220" s="17"/>
      <c r="O220" s="18" t="s">
        <v>1320</v>
      </c>
      <c r="P220" s="18" t="s">
        <v>1321</v>
      </c>
      <c r="Q220" s="18" t="s">
        <v>1322</v>
      </c>
      <c r="R220" s="18" t="s">
        <v>1319</v>
      </c>
      <c r="S220" s="20"/>
    </row>
    <row r="221" ht="18" customHeight="1" spans="1:19">
      <c r="A221" s="7">
        <f>217-1</f>
        <v>216</v>
      </c>
      <c r="B221" s="8" t="s">
        <v>1323</v>
      </c>
      <c r="C221" s="8" t="s">
        <v>1324</v>
      </c>
      <c r="D221" s="8" t="s">
        <v>1324</v>
      </c>
      <c r="E221" s="8" t="s">
        <v>1325</v>
      </c>
      <c r="F221" s="8" t="s">
        <v>1326</v>
      </c>
      <c r="G221" s="9">
        <v>0</v>
      </c>
      <c r="H221" s="10">
        <f t="shared" si="8"/>
        <v>0</v>
      </c>
      <c r="I221" s="8">
        <v>0</v>
      </c>
      <c r="J221" s="10"/>
      <c r="K221" s="15"/>
      <c r="L221" s="16">
        <f t="shared" si="9"/>
        <v>0</v>
      </c>
      <c r="M221" s="8"/>
      <c r="N221" s="17"/>
      <c r="O221" s="18" t="s">
        <v>1327</v>
      </c>
      <c r="P221" s="18" t="s">
        <v>1328</v>
      </c>
      <c r="Q221" s="18" t="s">
        <v>1329</v>
      </c>
      <c r="R221" s="18" t="s">
        <v>1325</v>
      </c>
      <c r="S221" s="20"/>
    </row>
    <row r="222" ht="11.25" customHeight="1" spans="1:19">
      <c r="A222" s="22"/>
      <c r="B222" s="22"/>
      <c r="C222" s="22"/>
      <c r="D222" s="22"/>
      <c r="E222" s="22"/>
      <c r="F222" s="22"/>
      <c r="G222" s="22">
        <v>0</v>
      </c>
      <c r="H222" s="22">
        <f>SUM(H6:H221)</f>
        <v>98120.3</v>
      </c>
      <c r="I222" s="24">
        <f>SUM(I6:I221)</f>
        <v>677</v>
      </c>
      <c r="J222" s="22"/>
      <c r="K222" s="22"/>
      <c r="L222" s="22"/>
      <c r="M222" s="22"/>
      <c r="N222" s="25"/>
      <c r="O222" s="25"/>
      <c r="P222" s="25"/>
      <c r="Q222" s="25"/>
      <c r="R222" s="25"/>
      <c r="S222" s="3"/>
    </row>
    <row r="223" spans="7:7">
      <c r="G223" s="23">
        <f>SUM(G6:G221)</f>
        <v>677</v>
      </c>
    </row>
  </sheetData>
  <mergeCells count="2">
    <mergeCell ref="A1:M1"/>
    <mergeCell ref="B3:E3"/>
  </mergeCells>
  <pageMargins left="0.565277777777778" right="0.565277777777778" top="0.565277777777778" bottom="0.56527777777777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2020-03-14T03:24:27Z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