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16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calcChain.xml><?xml version="1.0" encoding="utf-8"?>
<calcChain xmlns="http://schemas.openxmlformats.org/spreadsheetml/2006/main">
  <c r="J163" i="1"/>
  <c r="L163"/>
  <c r="L162"/>
  <c r="A162"/>
  <c r="L161"/>
  <c r="A161"/>
  <c r="L160"/>
  <c r="A160"/>
  <c r="L159"/>
  <c r="A159"/>
  <c r="L158"/>
  <c r="A158"/>
  <c r="L157"/>
  <c r="A157"/>
  <c r="L156"/>
  <c r="A156"/>
  <c r="L155"/>
  <c r="A155"/>
  <c r="L154"/>
  <c r="A154"/>
  <c r="L153"/>
  <c r="A153"/>
  <c r="L152"/>
  <c r="A152"/>
  <c r="L151"/>
  <c r="A151"/>
  <c r="L150"/>
  <c r="A150"/>
  <c r="L149"/>
  <c r="A149"/>
  <c r="L148"/>
  <c r="A148"/>
  <c r="L147"/>
  <c r="A147"/>
  <c r="L146"/>
  <c r="A146"/>
  <c r="L145"/>
  <c r="A145"/>
  <c r="L144"/>
  <c r="A144"/>
  <c r="L143"/>
  <c r="A143"/>
  <c r="L142"/>
  <c r="A142"/>
  <c r="L141"/>
  <c r="A141"/>
  <c r="L140"/>
  <c r="A140"/>
  <c r="L139"/>
  <c r="A139"/>
  <c r="L138"/>
  <c r="A138"/>
  <c r="L137"/>
  <c r="A137"/>
  <c r="L136"/>
  <c r="A136"/>
  <c r="L135"/>
  <c r="A135"/>
  <c r="L134"/>
  <c r="A134"/>
  <c r="L133"/>
  <c r="A133"/>
  <c r="L132"/>
  <c r="A132"/>
  <c r="L131"/>
  <c r="A131"/>
  <c r="L130"/>
  <c r="A130"/>
  <c r="L129"/>
  <c r="A129"/>
  <c r="L128"/>
  <c r="A128"/>
  <c r="L127"/>
  <c r="A127"/>
  <c r="L126"/>
  <c r="A126"/>
  <c r="L125"/>
  <c r="A125"/>
  <c r="L124"/>
  <c r="A124"/>
  <c r="L123"/>
  <c r="A123"/>
  <c r="L122"/>
  <c r="A122"/>
  <c r="L121"/>
  <c r="A121"/>
  <c r="L120"/>
  <c r="A120"/>
  <c r="L119"/>
  <c r="A119"/>
  <c r="L118"/>
  <c r="A118"/>
  <c r="L117"/>
  <c r="A117"/>
  <c r="L116"/>
  <c r="A116"/>
  <c r="L115"/>
  <c r="A115"/>
  <c r="L114"/>
  <c r="A114"/>
  <c r="L113"/>
  <c r="A113"/>
  <c r="L112"/>
  <c r="A112"/>
  <c r="L111"/>
  <c r="A111"/>
  <c r="L110"/>
  <c r="A110"/>
  <c r="L109"/>
  <c r="A109"/>
  <c r="L108"/>
  <c r="A108"/>
  <c r="L107"/>
  <c r="A107"/>
  <c r="L106"/>
  <c r="A106"/>
  <c r="L105"/>
  <c r="A105"/>
  <c r="L104"/>
  <c r="A104"/>
  <c r="L103"/>
  <c r="A103"/>
  <c r="L102"/>
  <c r="A102"/>
  <c r="L101"/>
  <c r="A101"/>
  <c r="L100"/>
  <c r="A100"/>
  <c r="L99"/>
  <c r="A99"/>
  <c r="L98"/>
  <c r="A98"/>
  <c r="L97"/>
  <c r="A97"/>
  <c r="L96"/>
  <c r="A96"/>
  <c r="L95"/>
  <c r="A95"/>
  <c r="L94"/>
  <c r="A94"/>
  <c r="L93"/>
  <c r="A93"/>
  <c r="L92"/>
  <c r="A92"/>
  <c r="L91"/>
  <c r="A91"/>
  <c r="L90"/>
  <c r="A90"/>
  <c r="L89"/>
  <c r="A89"/>
  <c r="L88"/>
  <c r="A88"/>
  <c r="L87"/>
  <c r="A87"/>
  <c r="L86"/>
  <c r="A86"/>
  <c r="L85"/>
  <c r="A85"/>
  <c r="L84"/>
  <c r="A84"/>
  <c r="L83"/>
  <c r="A83"/>
  <c r="L82"/>
  <c r="A82"/>
  <c r="L81"/>
  <c r="A81"/>
  <c r="L80"/>
  <c r="A80"/>
  <c r="L79"/>
  <c r="A79"/>
  <c r="L78"/>
  <c r="A78"/>
  <c r="L77"/>
  <c r="A77"/>
  <c r="L76"/>
  <c r="A76"/>
  <c r="L75"/>
  <c r="A75"/>
  <c r="L74"/>
  <c r="A74"/>
  <c r="L73"/>
  <c r="A73"/>
  <c r="L72"/>
  <c r="A72"/>
  <c r="L71"/>
  <c r="A71"/>
  <c r="L70"/>
  <c r="A70"/>
  <c r="L69"/>
  <c r="A69"/>
  <c r="L68"/>
  <c r="A68"/>
  <c r="L67"/>
  <c r="A67"/>
  <c r="L66"/>
  <c r="A66"/>
  <c r="L65"/>
  <c r="A65"/>
  <c r="L64"/>
  <c r="A64"/>
  <c r="L63"/>
  <c r="A63"/>
  <c r="L62"/>
  <c r="A62"/>
  <c r="L61"/>
  <c r="A61"/>
  <c r="L60"/>
  <c r="A60"/>
  <c r="L59"/>
  <c r="A59"/>
  <c r="L58"/>
  <c r="A58"/>
  <c r="L57"/>
  <c r="A57"/>
  <c r="L56"/>
  <c r="A56"/>
  <c r="L55"/>
  <c r="A55"/>
  <c r="L54"/>
  <c r="A54"/>
  <c r="L53"/>
  <c r="A53"/>
  <c r="L52"/>
  <c r="A52"/>
  <c r="L51"/>
  <c r="A51"/>
  <c r="L50"/>
  <c r="A50"/>
  <c r="L49"/>
  <c r="A49"/>
  <c r="L48"/>
  <c r="A48"/>
  <c r="L47"/>
  <c r="A47"/>
  <c r="L46"/>
  <c r="A46"/>
  <c r="L45"/>
  <c r="A45"/>
  <c r="L44"/>
  <c r="A44"/>
  <c r="L43"/>
  <c r="A43"/>
  <c r="L42"/>
  <c r="A42"/>
  <c r="L41"/>
  <c r="A41"/>
  <c r="L40"/>
  <c r="A40"/>
  <c r="L39"/>
  <c r="A39"/>
  <c r="L38"/>
  <c r="A38"/>
  <c r="L37"/>
  <c r="A37"/>
  <c r="L36"/>
  <c r="A36"/>
  <c r="L35"/>
  <c r="A35"/>
  <c r="L34"/>
  <c r="A34"/>
  <c r="L33"/>
  <c r="A33"/>
  <c r="L32"/>
  <c r="A32"/>
  <c r="L31"/>
  <c r="A31"/>
  <c r="L30"/>
  <c r="A30"/>
  <c r="L29"/>
  <c r="A29"/>
  <c r="L28"/>
  <c r="A28"/>
  <c r="L27"/>
  <c r="A27"/>
  <c r="L26"/>
  <c r="A26"/>
  <c r="L25"/>
  <c r="A25"/>
  <c r="L24"/>
  <c r="A24"/>
  <c r="L23"/>
  <c r="A23"/>
  <c r="L22"/>
  <c r="A22"/>
  <c r="L21"/>
  <c r="A21"/>
  <c r="L20"/>
  <c r="A20"/>
  <c r="L19"/>
  <c r="A19"/>
  <c r="L18"/>
  <c r="A18"/>
  <c r="L17"/>
  <c r="A17"/>
  <c r="L16"/>
  <c r="A16"/>
  <c r="L15"/>
  <c r="A15"/>
  <c r="L14"/>
  <c r="A14"/>
  <c r="L13"/>
  <c r="A13"/>
  <c r="L12"/>
  <c r="A12"/>
  <c r="L11"/>
  <c r="A11"/>
  <c r="L10"/>
  <c r="A10"/>
  <c r="L9"/>
  <c r="A9"/>
  <c r="L8"/>
  <c r="A8"/>
  <c r="L7"/>
  <c r="A7"/>
  <c r="L6"/>
  <c r="A6"/>
</calcChain>
</file>

<file path=xl/sharedStrings.xml><?xml version="1.0" encoding="utf-8"?>
<sst xmlns="http://schemas.openxmlformats.org/spreadsheetml/2006/main" count="1285" uniqueCount="968">
  <si>
    <t>草原生态保护补助奖励项目禁牧补助资金发放清册</t>
  </si>
  <si>
    <t>行政区划：</t>
  </si>
  <si>
    <t xml:space="preserve">  大沁他拉镇.奈林他拉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</si>
  <si>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</si>
  <si>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</si>
  <si>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</si>
  <si>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</si>
  <si>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</si>
  <si>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</si>
  <si>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</si>
  <si>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</si>
  <si>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</si>
  <si>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</si>
  <si>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</si>
  <si>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</si>
  <si>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</si>
  <si>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</si>
  <si>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</si>
  <si>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</si>
  <si>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</si>
  <si>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</si>
  <si>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1505250103010001</t>
  </si>
  <si>
    <t>包关宝仓</t>
  </si>
  <si>
    <t>152326195804113076</t>
  </si>
  <si>
    <t>af595e6dff954e7d9e57bf3fbecafa20</t>
  </si>
  <si>
    <t>0346b2bcd2f811ddb504e16feb5bfbfe_2</t>
  </si>
  <si>
    <t>0346b2bdd2f811ddb504e16feb5bfbfe</t>
  </si>
  <si>
    <t>1505250103010002</t>
  </si>
  <si>
    <t>李巴图</t>
  </si>
  <si>
    <t>152326197206053076</t>
  </si>
  <si>
    <t>f3a2a105a1ff4e0bb9de96c3b7180d62</t>
  </si>
  <si>
    <t>964b1c62d2f811ddb504e16feb5bfbfe_2</t>
  </si>
  <si>
    <t>964b1c63d2f811ddb504e16feb5bfbfe</t>
  </si>
  <si>
    <t>1505250103010003</t>
  </si>
  <si>
    <t>包桩子</t>
  </si>
  <si>
    <t>152326197711263074</t>
  </si>
  <si>
    <t>33f127e59259484c8e84ce5e2e93e1c8</t>
  </si>
  <si>
    <t>45dfd794d2f911ddb504e16feb5bfbfe_2</t>
  </si>
  <si>
    <t>45dfd795d2f911ddb504e16feb5bfbfe</t>
  </si>
  <si>
    <t>1505250103010004</t>
  </si>
  <si>
    <t>包宝音朝古拉</t>
  </si>
  <si>
    <t>152326195802023077</t>
  </si>
  <si>
    <t>2417de90fd3a4360b1e31230db3641a4</t>
  </si>
  <si>
    <t>31481f86d2fa11ddb504e16feb5bfbfe_2</t>
  </si>
  <si>
    <t>31481f87d2fa11ddb504e16feb5bfbfe</t>
  </si>
  <si>
    <t>1505250103010005</t>
  </si>
  <si>
    <t>谢金桩</t>
  </si>
  <si>
    <t>152326196702023074</t>
  </si>
  <si>
    <t>b9e2118f2ac34d40bf93ee4a1a852e00</t>
  </si>
  <si>
    <t>99bd74c3d2fa11ddb504e16feb5bfbfe_2</t>
  </si>
  <si>
    <t>99bd74c4d2fa11ddb504e16feb5bfbfe</t>
  </si>
  <si>
    <t>1505250103010006</t>
  </si>
  <si>
    <t>梁宝荣</t>
  </si>
  <si>
    <t>152326197312143075</t>
  </si>
  <si>
    <t>00f2b753eb604c12b0439a203a4cdb68</t>
  </si>
  <si>
    <t>72267556d2fb11ddb504e16feb5bfbfe_2</t>
  </si>
  <si>
    <t>72267557d2fb11ddb504e16feb5bfbfe</t>
  </si>
  <si>
    <t>1505250103010007</t>
  </si>
  <si>
    <t>梁乌力吉</t>
  </si>
  <si>
    <t>152326196208053075</t>
  </si>
  <si>
    <t>72b3d42a013e4d64820b346e0034d133</t>
  </si>
  <si>
    <t>9074fbc0d2fc11ddb504e16feb5bfbfe_2</t>
  </si>
  <si>
    <t>9074fbc1d2fc11ddb504e16feb5bfbfe</t>
  </si>
  <si>
    <t>1505250103010008</t>
  </si>
  <si>
    <t>陈孟合</t>
  </si>
  <si>
    <t>152326196402103072</t>
  </si>
  <si>
    <t>26586b343386446daac80560ecb3437b</t>
  </si>
  <si>
    <t>13a06c7dd31411ddb504e16feb5bfbfe_2</t>
  </si>
  <si>
    <t>13a06c7ed31411ddb504e16feb5bfbfe</t>
  </si>
  <si>
    <t>1505250103010009</t>
  </si>
  <si>
    <t>梁达木林巴斯</t>
  </si>
  <si>
    <t>152326195511013071</t>
  </si>
  <si>
    <t>b1bb1385b32645a5a92c8788aebe490f</t>
  </si>
  <si>
    <t>e9ead208d31411ddb504e16feb5bfbfe_2</t>
  </si>
  <si>
    <t>e9ead209d31411ddb504e16feb5bfbfe</t>
  </si>
  <si>
    <t>1505250103010010</t>
  </si>
  <si>
    <t>席丫头</t>
  </si>
  <si>
    <t>152326196510163080</t>
  </si>
  <si>
    <t>24f776b563e94965852064f6671cfef2</t>
  </si>
  <si>
    <t>3ad27e34d31511ddb504e16feb5bfbfe_2</t>
  </si>
  <si>
    <t>3ad27e35d31511ddb504e16feb5bfbfe</t>
  </si>
  <si>
    <t>1505250103010011</t>
  </si>
  <si>
    <t>韩海英</t>
  </si>
  <si>
    <t>152326197602123072</t>
  </si>
  <si>
    <t>b562ab33015441d58c1e680334521b43</t>
  </si>
  <si>
    <t>035053cbd31611ddb504e16feb5bfbfe_2</t>
  </si>
  <si>
    <t>035053ccd31611ddb504e16feb5bfbfe</t>
  </si>
  <si>
    <t>1505250103010012</t>
  </si>
  <si>
    <t>侯巴力吉</t>
  </si>
  <si>
    <t>152326195102023076</t>
  </si>
  <si>
    <t>1ded3b71c5814f0a8ac8fa72ac02402b</t>
  </si>
  <si>
    <t>020fc8b3d31711ddb504e16feb5bfbfe_2</t>
  </si>
  <si>
    <t>020fc8b4d31711ddb504e16feb5bfbfe</t>
  </si>
  <si>
    <t>1505250103010013</t>
  </si>
  <si>
    <t>何金宝</t>
  </si>
  <si>
    <t>152326195401023076</t>
  </si>
  <si>
    <t>555915e1b6d54acfa3df04f6fd4c97ca</t>
  </si>
  <si>
    <t>7054d925d31711ddb504e16feb5bfbfe_2</t>
  </si>
  <si>
    <t>7054d926d31711ddb504e16feb5bfbfe</t>
  </si>
  <si>
    <t>1505250103010014</t>
  </si>
  <si>
    <t>白哈达</t>
  </si>
  <si>
    <t>152326198307113079</t>
  </si>
  <si>
    <t>f88dd23fcb6e4287aee4622e2c50b1e2</t>
  </si>
  <si>
    <t>1b26dba0d31811ddb504e16feb5bfbfe_2</t>
  </si>
  <si>
    <t>4fbe7375d31811ddb504e16feb5bfbfe</t>
  </si>
  <si>
    <t>1505250103010015</t>
  </si>
  <si>
    <t>梁呼合巴拉</t>
  </si>
  <si>
    <t>152326196207053073</t>
  </si>
  <si>
    <t>fb7992f328614963842dc8ab7279b1c4</t>
  </si>
  <si>
    <t>b5ba63a9d31811ddb504e16feb5bfbfe_2</t>
  </si>
  <si>
    <t>b5ba63aad31811ddb504e16feb5bfbfe</t>
  </si>
  <si>
    <t>1505250103010016</t>
  </si>
  <si>
    <t>王布合</t>
  </si>
  <si>
    <t>152326196301173071</t>
  </si>
  <si>
    <t>9f107213f4d04fa5b9f6eb84f08ab55d</t>
  </si>
  <si>
    <t>52e3b2cbd31911ddb504e16feb5bfbfe_2</t>
  </si>
  <si>
    <t>52e3b2ccd31911ddb504e16feb5bfbfe</t>
  </si>
  <si>
    <t>1505250103010017</t>
  </si>
  <si>
    <t>高额日根白乙拉</t>
  </si>
  <si>
    <t>152326197012133078</t>
  </si>
  <si>
    <t>fa512b7bc8934d68936b736331da96f2</t>
  </si>
  <si>
    <t>38db764cd31a11ddb504e16feb5bfbfe_2</t>
  </si>
  <si>
    <t>38db764dd31a11ddb504e16feb5bfbfe</t>
  </si>
  <si>
    <t>1505250103010018</t>
  </si>
  <si>
    <t>王布和朝鲁</t>
  </si>
  <si>
    <t>152326196705113075</t>
  </si>
  <si>
    <t>faebbcecf68f46e69bfaa21f9d6cecb1</t>
  </si>
  <si>
    <t>d74ada05d31a11ddb504e16feb5bfbfe_2</t>
  </si>
  <si>
    <t>d74ada06d31a11ddb504e16feb5bfbfe</t>
  </si>
  <si>
    <t>1505250103010020</t>
  </si>
  <si>
    <t>陈宝格旦阿卜拉</t>
  </si>
  <si>
    <t>152326195910123091</t>
  </si>
  <si>
    <t>cb3469d57e2241d6be4e82684050ee3e</t>
  </si>
  <si>
    <t>732ee130d31c11ddb504e16feb5bfbfe_2</t>
  </si>
  <si>
    <t>732ee131d31c11ddb504e16feb5bfbfe</t>
  </si>
  <si>
    <t>1505250103010021</t>
  </si>
  <si>
    <t>侯海山</t>
  </si>
  <si>
    <t>152326197610053094</t>
  </si>
  <si>
    <t>0cc696a417d340e0a73c60a724bb7f55</t>
  </si>
  <si>
    <t>d17729b9d31e11ddb504e16feb5bfbfe_2</t>
  </si>
  <si>
    <t>d17729bad31e11ddb504e16feb5bfbfe</t>
  </si>
  <si>
    <t>1505250103010022</t>
  </si>
  <si>
    <t>陈舍冷</t>
  </si>
  <si>
    <t>152326196112133070</t>
  </si>
  <si>
    <t>a86b019654b54ae086cd2dd55df9348e</t>
  </si>
  <si>
    <t>77273e05d31f11ddb504e16feb5bfbfe_2</t>
  </si>
  <si>
    <t>77273e06d31f11ddb504e16feb5bfbfe</t>
  </si>
  <si>
    <t>1505250103010023</t>
  </si>
  <si>
    <t>梁桩子</t>
  </si>
  <si>
    <t>15232619650405307X</t>
  </si>
  <si>
    <t>9324cd44aac44fa19282d241c170abe2</t>
  </si>
  <si>
    <t>1ff00259d32011ddb504e16feb5bfbfe_2</t>
  </si>
  <si>
    <t>1ff0025ad32011ddb504e16feb5bfbfe</t>
  </si>
  <si>
    <t>1505250103010024</t>
  </si>
  <si>
    <t>戴长青</t>
  </si>
  <si>
    <t>152326196904193071</t>
  </si>
  <si>
    <t>22b369385777451d83de735bf6e1e0b8</t>
  </si>
  <si>
    <t>b6e814ecd32011ddb504e16feb5bfbfe_2</t>
  </si>
  <si>
    <t>b6e814edd32011ddb504e16feb5bfbfe</t>
  </si>
  <si>
    <t>1505250103010025</t>
  </si>
  <si>
    <t>戴柱子</t>
  </si>
  <si>
    <t>152326196612203071</t>
  </si>
  <si>
    <t>7453718f9c9d4df18b5ad1b97e7de0b9</t>
  </si>
  <si>
    <t>7598ea2ed32111ddb504e16feb5bfbfe_2</t>
  </si>
  <si>
    <t>7598ea2fd32111ddb504e16feb5bfbfe</t>
  </si>
  <si>
    <t>1505250103010026</t>
  </si>
  <si>
    <t>谢舍冷</t>
  </si>
  <si>
    <t>152326195806073071</t>
  </si>
  <si>
    <t>24273f0a63a34627bb925268bdcca960</t>
  </si>
  <si>
    <t>61900561d32211ddb504e16feb5bfbfe_2</t>
  </si>
  <si>
    <t>61900562d32211ddb504e16feb5bfbfe</t>
  </si>
  <si>
    <t>1505250103010027</t>
  </si>
  <si>
    <t>韩金山</t>
  </si>
  <si>
    <t>152326197203293074</t>
  </si>
  <si>
    <t>ef6e47a9540c4bf9bbca09335b365aaf</t>
  </si>
  <si>
    <t>2434a9ded32311ddb504e16feb5bfbfe_2</t>
  </si>
  <si>
    <t>2434a9dfd32311ddb504e16feb5bfbfe</t>
  </si>
  <si>
    <t>1505250103010029</t>
  </si>
  <si>
    <t>梁图门白音</t>
  </si>
  <si>
    <t>152326195911103076</t>
  </si>
  <si>
    <t>d7d9b11653454d8b9caef539c81379f9</t>
  </si>
  <si>
    <t>6cf34b7ad32411ddb504e16feb5bfbfe_2</t>
  </si>
  <si>
    <t>6cf34b7bd32411ddb504e16feb5bfbfe</t>
  </si>
  <si>
    <t>1505250103010030</t>
  </si>
  <si>
    <t>包孟和</t>
  </si>
  <si>
    <t>152326197101123074</t>
  </si>
  <si>
    <t>877caf3f9b5a439a92efd1c72cb8d9b9</t>
  </si>
  <si>
    <t>f5e0da5bd32411ddb504e16feb5bfbfe_2</t>
  </si>
  <si>
    <t>f5e0da5cd32411ddb504e16feb5bfbfe</t>
  </si>
  <si>
    <t>1505250103010031</t>
  </si>
  <si>
    <t>包宝金山</t>
  </si>
  <si>
    <t>152326196203143071</t>
  </si>
  <si>
    <t>8040f48658e049258e7eeaa74e57a17f</t>
  </si>
  <si>
    <t>acd9fa0bd32511ddb504e16feb5bfbfe_2</t>
  </si>
  <si>
    <t>acd9fa0cd32511ddb504e16feb5bfbfe</t>
  </si>
  <si>
    <t>1505250103010032</t>
  </si>
  <si>
    <t>白满都呼</t>
  </si>
  <si>
    <t>152326195802223079</t>
  </si>
  <si>
    <t>f70711cab5de43528b96994f4594d231</t>
  </si>
  <si>
    <t>016ed9f3d32711ddb504e16feb5bfbfe_2</t>
  </si>
  <si>
    <t>016ed9f4d32711ddb504e16feb5bfbfe</t>
  </si>
  <si>
    <t>1505250103010033</t>
  </si>
  <si>
    <t>吴宝明</t>
  </si>
  <si>
    <t>152326195911113071</t>
  </si>
  <si>
    <t>ce6d4d077a944f6b8e48890fcc25b3f2</t>
  </si>
  <si>
    <t>bfafd6dcd32711ddb504e16feb5bfbfe_2</t>
  </si>
  <si>
    <t>bfafd6ddd32711ddb504e16feb5bfbfe</t>
  </si>
  <si>
    <t>1505250103010034</t>
  </si>
  <si>
    <t>侯乌力吉</t>
  </si>
  <si>
    <t>152326197309033078</t>
  </si>
  <si>
    <t>5690a44a79d6444c867e036c76367568</t>
  </si>
  <si>
    <t>714e1cf3d32811ddb504e16feb5bfbfe_2</t>
  </si>
  <si>
    <t>714e1cf4d32811ddb504e16feb5bfbfe</t>
  </si>
  <si>
    <t>1505250103010035</t>
  </si>
  <si>
    <t>李金宝</t>
  </si>
  <si>
    <t>15232619760911307X</t>
  </si>
  <si>
    <t>9a9b6a8cfc584922be72666f37f0ac6b</t>
  </si>
  <si>
    <t>02eae0d1d32911ddb504e16feb5bfbfe_2</t>
  </si>
  <si>
    <t>02eae0d2d32911ddb504e16feb5bfbfe</t>
  </si>
  <si>
    <t>1505250103010036</t>
  </si>
  <si>
    <t>高铁宝</t>
  </si>
  <si>
    <t>15232619741219307X</t>
  </si>
  <si>
    <t>59bfd6c96c154b18b563ba35f3918002</t>
  </si>
  <si>
    <t>d4dc099cd32a11ddb504e16feb5bfbfe_2</t>
  </si>
  <si>
    <t>d4dc099dd32a11ddb504e16feb5bfbfe</t>
  </si>
  <si>
    <t>1505250103010037</t>
  </si>
  <si>
    <t>谢塔日巴</t>
  </si>
  <si>
    <t>152326195901203073</t>
  </si>
  <si>
    <t>cc2cc893d7a345ad9912ae3bd08edf3b</t>
  </si>
  <si>
    <t>c66031a2d32b11ddb504e16feb5bfbfe_2</t>
  </si>
  <si>
    <t>c66031a3d32b11ddb504e16feb5bfbfe</t>
  </si>
  <si>
    <t>1505250103010038</t>
  </si>
  <si>
    <t>白巴图</t>
  </si>
  <si>
    <t>152326197101183077</t>
  </si>
  <si>
    <t>03c3372d37354a5aa3c7e6ff2178b579</t>
  </si>
  <si>
    <t>03e5b729d33011ddb504e16feb5bfbfe_2</t>
  </si>
  <si>
    <t>03e5b72ad33011ddb504e16feb5bfbfe</t>
  </si>
  <si>
    <t>1505250103010039</t>
  </si>
  <si>
    <t>梁舍布加布</t>
  </si>
  <si>
    <t>152326196310063077</t>
  </si>
  <si>
    <t>ad7ed87b4bb04ee7b6d4b48076adfaae</t>
  </si>
  <si>
    <t>ab65f6dbd33011ddb504e16feb5bfbfe_2</t>
  </si>
  <si>
    <t>ab65f6dcd33011ddb504e16feb5bfbfe</t>
  </si>
  <si>
    <t>1505250103010040</t>
  </si>
  <si>
    <t>韩宝泉</t>
  </si>
  <si>
    <t>152326197501133079</t>
  </si>
  <si>
    <t>0a020384e2904c96aea434ee7a783f2e</t>
  </si>
  <si>
    <t>c0b18331d3ab11ddb504e16feb5bfbfe_2</t>
  </si>
  <si>
    <t>c0b18332d3ab11ddb504e16feb5bfbfe</t>
  </si>
  <si>
    <t>1505250103010041</t>
  </si>
  <si>
    <t>陈田仓</t>
  </si>
  <si>
    <t>152326198001253095</t>
  </si>
  <si>
    <t>b18e9d1d16f34f16b32516366edfde55</t>
  </si>
  <si>
    <t>9614e4ecd3ac11ddb504e16feb5bfbfe_2</t>
  </si>
  <si>
    <t>9614e4edd3ac11ddb504e16feb5bfbfe</t>
  </si>
  <si>
    <t>1505250103010043</t>
  </si>
  <si>
    <t>李宝音勿力吉</t>
  </si>
  <si>
    <t>15232619560426307X</t>
  </si>
  <si>
    <t>f284c3f8da5b4e7dae5386075b1af466</t>
  </si>
  <si>
    <t>edb1d3b0d3ad11ddb504e16feb5bfbfe_2</t>
  </si>
  <si>
    <t>edb1d3b1d3ad11ddb504e16feb5bfbfe</t>
  </si>
  <si>
    <t>1505250103010044</t>
  </si>
  <si>
    <t>梁团良</t>
  </si>
  <si>
    <t>152326197909303107</t>
  </si>
  <si>
    <t>5f5c7095431041cfa26cbb35347fa00e</t>
  </si>
  <si>
    <t>8dc1c826d3ae11ddb504e16feb5bfbfe_2</t>
  </si>
  <si>
    <t>C5C4A089-7B80-0001-5A1C-1C501AF81080</t>
  </si>
  <si>
    <t>1505250103010045</t>
  </si>
  <si>
    <t>吴勿仁道图</t>
  </si>
  <si>
    <t>152326195405043082</t>
  </si>
  <si>
    <t>cf87c4737d7f47038dbc6f0d33ced40f</t>
  </si>
  <si>
    <t>38ab9874d3af11ddb504e16feb5bfbfe_2</t>
  </si>
  <si>
    <t>38ab9875d3af11ddb504e16feb5bfbfe</t>
  </si>
  <si>
    <t>1505250103010047</t>
  </si>
  <si>
    <t>席青全</t>
  </si>
  <si>
    <t>152326197808123078</t>
  </si>
  <si>
    <t>f2d98d73f5fb445b963de2659fe91551</t>
  </si>
  <si>
    <t>7598b682d3b011ddb504e16feb5bfbfe_2</t>
  </si>
  <si>
    <t>7598b683d3b011ddb504e16feb5bfbfe</t>
  </si>
  <si>
    <t>1505250103010048</t>
  </si>
  <si>
    <t>梁胡日勒</t>
  </si>
  <si>
    <t>152326195803183072</t>
  </si>
  <si>
    <t>06a3a261d408400188803d7efc474fa3</t>
  </si>
  <si>
    <t>280d1144d3b111ddb504e16feb5bfbfe_2</t>
  </si>
  <si>
    <t>280d1145d3b111ddb504e16feb5bfbfe</t>
  </si>
  <si>
    <t>1505250103010049</t>
  </si>
  <si>
    <t>包乌力吉</t>
  </si>
  <si>
    <t>152326196309053074</t>
  </si>
  <si>
    <t>7b56e22fd76e4a7882687d5b6a81f62d</t>
  </si>
  <si>
    <t>a1fb0e8ad3b111ddb504e16feb5bfbfe_2</t>
  </si>
  <si>
    <t>a1fb0e8bd3b111ddb504e16feb5bfbfe</t>
  </si>
  <si>
    <t>1505250103010051</t>
  </si>
  <si>
    <t>胡色音白乙拉</t>
  </si>
  <si>
    <t>15232619810501307X</t>
  </si>
  <si>
    <t>e04457885dda425f8f1f9ad00dd11c40</t>
  </si>
  <si>
    <t>eff0fc04d3b211ddb504e16feb5bfbfe_2</t>
  </si>
  <si>
    <t>65bef4b9d3b411ddb504e16feb5bfbfe</t>
  </si>
  <si>
    <t>1505250103010052</t>
  </si>
  <si>
    <t>王勿恩扎力根</t>
  </si>
  <si>
    <t>152326196111203073</t>
  </si>
  <si>
    <t>7f5f87a97b024ba99588fe9525fd24d4</t>
  </si>
  <si>
    <t>bdf0ed8bd3b411ddb504e16feb5bfbfe_2</t>
  </si>
  <si>
    <t>bdf0ed8cd3b411ddb504e16feb5bfbfe</t>
  </si>
  <si>
    <t>1505250103010053</t>
  </si>
  <si>
    <t>王财音乌力吉</t>
  </si>
  <si>
    <t>152326198605053094</t>
  </si>
  <si>
    <t>3726d7a693164bab82e99badf5a78486</t>
  </si>
  <si>
    <t>90b783f8d3b511ddb504e16feb5bfbfe_2</t>
  </si>
  <si>
    <t>90b783f9d3b511ddb504e16feb5bfbfe</t>
  </si>
  <si>
    <t>1505250103010054</t>
  </si>
  <si>
    <t>李朝古图</t>
  </si>
  <si>
    <t>152326197309193071</t>
  </si>
  <si>
    <t>b6e0374327724e469b5bb286a42e4e1e</t>
  </si>
  <si>
    <t>bf552642d3b611ddb504e16feb5bfbfe_2</t>
  </si>
  <si>
    <t>bf552643d3b611ddb504e16feb5bfbfe</t>
  </si>
  <si>
    <t>1505250103010055</t>
  </si>
  <si>
    <t>陈白乙拉</t>
  </si>
  <si>
    <t>152326196810233079</t>
  </si>
  <si>
    <t>0461265cb24f4b1bac5464ded13e5856</t>
  </si>
  <si>
    <t>7a742269d3b711ddb504e16feb5bfbfe_2</t>
  </si>
  <si>
    <t>7a74226ad3b711ddb504e16feb5bfbfe</t>
  </si>
  <si>
    <t>1505250103010056</t>
  </si>
  <si>
    <t>侯初一</t>
  </si>
  <si>
    <t>152326195601013075</t>
  </si>
  <si>
    <t>5eece283e7fb4ce7b10e550d15e7dc76</t>
  </si>
  <si>
    <t>3bac8d5ad3b811ddb504e16feb5bfbfe_2</t>
  </si>
  <si>
    <t>3bac8d5bd3b811ddb504e16feb5bfbfe</t>
  </si>
  <si>
    <t>1505250103010057</t>
  </si>
  <si>
    <t>韩胡格吉力图</t>
  </si>
  <si>
    <t>152326197411213075</t>
  </si>
  <si>
    <t>8bd5802d61834b88a8d096a3eb4af066</t>
  </si>
  <si>
    <t>d2f7c8a9d3b811ddb504e16feb5bfbfe_2</t>
  </si>
  <si>
    <t>d2f7c8aad3b811ddb504e16feb5bfbfe</t>
  </si>
  <si>
    <t>1505250103010058</t>
  </si>
  <si>
    <t>席达木林</t>
  </si>
  <si>
    <t>152326196206203076</t>
  </si>
  <si>
    <t>579dd122d14d441e901758961f2ac2aa</t>
  </si>
  <si>
    <t>be4f47c9d3b911ddb504e16feb5bfbfe_2</t>
  </si>
  <si>
    <t>be4f47cad3b911ddb504e16feb5bfbfe</t>
  </si>
  <si>
    <t>1505250103010059</t>
  </si>
  <si>
    <t>何金胡</t>
  </si>
  <si>
    <t>152326194902173086</t>
  </si>
  <si>
    <t>3cebc81e8d0f4af3a0f74bc00fb222b0</t>
  </si>
  <si>
    <t>4f9670fad3ba11ddb504e16feb5bfbfe_2</t>
  </si>
  <si>
    <t>4f9670fbd3ba11ddb504e16feb5bfbfe</t>
  </si>
  <si>
    <t>1505250103010060</t>
  </si>
  <si>
    <t>高金山</t>
  </si>
  <si>
    <t>152326197210123073</t>
  </si>
  <si>
    <t>906d5bf60f0f4d67850cc50226000b2e</t>
  </si>
  <si>
    <t>f8c0df11d3ba11ddb504e16feb5bfbfe_2</t>
  </si>
  <si>
    <t>f8c0df12d3ba11ddb504e16feb5bfbfe</t>
  </si>
  <si>
    <t>1505250103010061</t>
  </si>
  <si>
    <t>高那存乌日塔</t>
  </si>
  <si>
    <t>15232619630113307X</t>
  </si>
  <si>
    <t>098174d0c5984267b7c106edc7e07ccf</t>
  </si>
  <si>
    <t>75edb32fd3bb11ddb504e16feb5bfbfe_2</t>
  </si>
  <si>
    <t>75edb330d3bb11ddb504e16feb5bfbfe</t>
  </si>
  <si>
    <t>1505250103010062</t>
  </si>
  <si>
    <t>白宝义</t>
  </si>
  <si>
    <t>152326195402163070</t>
  </si>
  <si>
    <t>1153ae7a3c104c218e864a415cdb7c91</t>
  </si>
  <si>
    <t>f1e4ee4ad3bb11ddb504e16feb5bfbfe_2</t>
  </si>
  <si>
    <t>f1e4ee4bd3bb11ddb504e16feb5bfbfe</t>
  </si>
  <si>
    <t>1505250103010063</t>
  </si>
  <si>
    <t>李孟白乙拉</t>
  </si>
  <si>
    <t>152326196908053076</t>
  </si>
  <si>
    <t>1ed6de51fe1d4ec8a6d1cc5d25a0190b</t>
  </si>
  <si>
    <t>5e896e0ad3bc11ddb504e16feb5bfbfe_2</t>
  </si>
  <si>
    <t>5e896e0bd3bc11ddb504e16feb5bfbfe</t>
  </si>
  <si>
    <t>1505250103010064</t>
  </si>
  <si>
    <t>郎乌日右马拉</t>
  </si>
  <si>
    <t>152326198805083087</t>
  </si>
  <si>
    <t>55b382943ca44dc4bfb4865efdc511d3</t>
  </si>
  <si>
    <t>ee514a0dd3bc11ddb504e16feb5bfbfe_2</t>
  </si>
  <si>
    <t>ee514a0ed3bc11ddb504e16feb5bfbfe</t>
  </si>
  <si>
    <t>1505250103010065</t>
  </si>
  <si>
    <t>吴白音巴塔尔</t>
  </si>
  <si>
    <t>152326196405273077</t>
  </si>
  <si>
    <t>e07606b4031b47db921c05a9ae8f5ac0</t>
  </si>
  <si>
    <t>89dc52b2d3bd11ddb504e16feb5bfbfe_2</t>
  </si>
  <si>
    <t>89dc52b3d3bd11ddb504e16feb5bfbfe</t>
  </si>
  <si>
    <t>1505250103010066</t>
  </si>
  <si>
    <t>戴宝玉</t>
  </si>
  <si>
    <t>15232619740320307X</t>
  </si>
  <si>
    <t>7a7ab4e258884bc996a7ad6b2775b50f</t>
  </si>
  <si>
    <t>3f98fb38d3be11ddb504e16feb5bfbfe_2</t>
  </si>
  <si>
    <t>3f98fb39d3be11ddb504e16feb5bfbfe</t>
  </si>
  <si>
    <t>1505250103010067</t>
  </si>
  <si>
    <t>高海龙</t>
  </si>
  <si>
    <t>152326196911223072</t>
  </si>
  <si>
    <t>c6b3b72cebb343588527dc72b16a28a9</t>
  </si>
  <si>
    <t>e7bd90b4d3be11ddb504e16feb5bfbfe_2</t>
  </si>
  <si>
    <t>e7bd90b5d3be11ddb504e16feb5bfbfe</t>
  </si>
  <si>
    <t>1505250103010068</t>
  </si>
  <si>
    <t>高满都呼</t>
  </si>
  <si>
    <t>152326197402253075</t>
  </si>
  <si>
    <t>b1dc400db857495f9d044adef03526f6</t>
  </si>
  <si>
    <t>cca5e065d3bf11ddb504e16feb5bfbfe_2</t>
  </si>
  <si>
    <t>cca5e066d3bf11ddb504e16feb5bfbfe</t>
  </si>
  <si>
    <t>1505250103010069</t>
  </si>
  <si>
    <t>高好日老</t>
  </si>
  <si>
    <t>152326194401143073</t>
  </si>
  <si>
    <t>d7641ba1aa73459faadd0bbec6b91383</t>
  </si>
  <si>
    <t>d3a721d7d3c011ddb504e16feb5bfbfe_2</t>
  </si>
  <si>
    <t>d3a721d8d3c011ddb504e16feb5bfbfe</t>
  </si>
  <si>
    <t>1505250103010070</t>
  </si>
  <si>
    <t>梁海军</t>
  </si>
  <si>
    <t>152326197011153077</t>
  </si>
  <si>
    <t>047c234288784610ad99841c3b85ea47</t>
  </si>
  <si>
    <t>b4169343d3c111ddb504e16feb5bfbfe_2</t>
  </si>
  <si>
    <t>b4169344d3c111ddb504e16feb5bfbfe</t>
  </si>
  <si>
    <t>1505250103010071</t>
  </si>
  <si>
    <t>戴长春</t>
  </si>
  <si>
    <t>152326197304223075</t>
  </si>
  <si>
    <t>c3906c1a7f284981a047bcb709fced72</t>
  </si>
  <si>
    <t>550d64b1d3c211ddb504e16feb5bfbfe_2</t>
  </si>
  <si>
    <t>550d64b2d3c211ddb504e16feb5bfbfe</t>
  </si>
  <si>
    <t>1505250103010072</t>
  </si>
  <si>
    <t>高白乙拉</t>
  </si>
  <si>
    <t>152326197103203078</t>
  </si>
  <si>
    <t>2fb7a75cce5c473497d1188b349c122e</t>
  </si>
  <si>
    <t>ef0d6011d3c211ddb504e16feb5bfbfe_2</t>
  </si>
  <si>
    <t>ef0d6012d3c211ddb504e16feb5bfbfe</t>
  </si>
  <si>
    <t>1505250103010073</t>
  </si>
  <si>
    <t>韩撒娜财图</t>
  </si>
  <si>
    <t>152326197102043076</t>
  </si>
  <si>
    <t>306f290cad8844309030ca075e24b9be</t>
  </si>
  <si>
    <t>a64b9f6cd3c311ddb504e16feb5bfbfe_2</t>
  </si>
  <si>
    <t>a64b9f6dd3c311ddb504e16feb5bfbfe</t>
  </si>
  <si>
    <t>1505250103010074</t>
  </si>
  <si>
    <t>侯韶山</t>
  </si>
  <si>
    <t>152326197711023070</t>
  </si>
  <si>
    <t>3e6e26528ce84a6e9c7e719bf1a2cfcb</t>
  </si>
  <si>
    <t>8ae58062d3c411ddb504e16feb5bfbfe_2</t>
  </si>
  <si>
    <t>8ae58063d3c411ddb504e16feb5bfbfe</t>
  </si>
  <si>
    <t>1505250103010075</t>
  </si>
  <si>
    <t>吴阿力塔花</t>
  </si>
  <si>
    <t>152326197003153085</t>
  </si>
  <si>
    <t>b5880f1e26ff4047b49723d6800a9470</t>
  </si>
  <si>
    <t>52badfedd53e11ddb504e16feb5bfbfe_2</t>
  </si>
  <si>
    <t>b3929722d53e11ddb504e16feb5bfbfe</t>
  </si>
  <si>
    <t>1505250103010076</t>
  </si>
  <si>
    <t>韩泯玛</t>
  </si>
  <si>
    <t>152326196208023079</t>
  </si>
  <si>
    <t>c4ca805bdcad4effb1ae3f39fe6f2a29</t>
  </si>
  <si>
    <t>0294b975d53f11ddb504e16feb5bfbfe_2</t>
  </si>
  <si>
    <t>0294b976d53f11ddb504e16feb5bfbfe</t>
  </si>
  <si>
    <t>1505250103010077</t>
  </si>
  <si>
    <t>侯阿木尔青格勒</t>
  </si>
  <si>
    <t>152326197603153097</t>
  </si>
  <si>
    <t>0bd6a32df3d942ee9f5f485a1c09e218</t>
  </si>
  <si>
    <t>84aa6c16d53f11ddb504e16feb5bfbfe_2</t>
  </si>
  <si>
    <t>84aa6c17d53f11ddb504e16feb5bfbfe</t>
  </si>
  <si>
    <t>1505250103010078</t>
  </si>
  <si>
    <t>白白乙拉</t>
  </si>
  <si>
    <t>152326197305183095</t>
  </si>
  <si>
    <t>7b4615a57be142a291cc71f6f7b577b6</t>
  </si>
  <si>
    <t>1ed2d74bd54011ddb504e16feb5bfbfe_2</t>
  </si>
  <si>
    <t>1ed2d74cd54011ddb504e16feb5bfbfe</t>
  </si>
  <si>
    <t>1505250103010079</t>
  </si>
  <si>
    <t>白金玉</t>
  </si>
  <si>
    <t>152326195708113076</t>
  </si>
  <si>
    <t>6d456808410d4226b9401ab37ab03e12</t>
  </si>
  <si>
    <t>8d1a3102d54011ddb504e16feb5bfbfe_2</t>
  </si>
  <si>
    <t>8d1a3103d54011ddb504e16feb5bfbfe</t>
  </si>
  <si>
    <t>1505250103010081</t>
  </si>
  <si>
    <t>宝桂兰</t>
  </si>
  <si>
    <t>152326195503243088</t>
  </si>
  <si>
    <t>40f6092b02524d46a4e2b4ad83367c12</t>
  </si>
  <si>
    <t>63518417d54111ddb504e16feb5bfbfe_2</t>
  </si>
  <si>
    <t>63518418d54111ddb504e16feb5bfbfe</t>
  </si>
  <si>
    <t>1505250103010082</t>
  </si>
  <si>
    <t>李翠平</t>
  </si>
  <si>
    <t>15232619660519308X</t>
  </si>
  <si>
    <t>0d10e99c37c44af9bf06081b284bef5b</t>
  </si>
  <si>
    <t>0c4c568bd54211ddb504e16feb5bfbfe_2</t>
  </si>
  <si>
    <t>0c4c568cd54211ddb504e16feb5bfbfe</t>
  </si>
  <si>
    <t>1505250103010083</t>
  </si>
  <si>
    <t>侯牡丹</t>
  </si>
  <si>
    <t>152326196905123083</t>
  </si>
  <si>
    <t>ac3e5ddc36d5488e817b068c44490a66</t>
  </si>
  <si>
    <t>8ed42b06d54211ddb504e16feb5bfbfe_2</t>
  </si>
  <si>
    <t>8ed42b07d54211ddb504e16feb5bfbfe</t>
  </si>
  <si>
    <t>1505250103010084</t>
  </si>
  <si>
    <t>陈班达</t>
  </si>
  <si>
    <t>152326195211103075</t>
  </si>
  <si>
    <t>548d7dd86c044a6487885265e41cd287</t>
  </si>
  <si>
    <t>3b86fc33d54311ddb504e16feb5bfbfe_2</t>
  </si>
  <si>
    <t>3b86fc34d54311ddb504e16feb5bfbfe</t>
  </si>
  <si>
    <t>1505250103010085</t>
  </si>
  <si>
    <t>包同力嘎</t>
  </si>
  <si>
    <t>152326196904123073</t>
  </si>
  <si>
    <t>80447108d74e4d148ded72a6d6da8a84</t>
  </si>
  <si>
    <t>f8468930d54311ddb504e16feb5bfbfe_2</t>
  </si>
  <si>
    <t>f8468931d54311ddb504e16feb5bfbfe</t>
  </si>
  <si>
    <t>1505250103010086</t>
  </si>
  <si>
    <t>吴白音扎力根</t>
  </si>
  <si>
    <t>152326196010023073</t>
  </si>
  <si>
    <t>3dc601d17193427c9ca3dd99a1b67e11</t>
  </si>
  <si>
    <t>8afea762d54411ddb504e16feb5bfbfe_2</t>
  </si>
  <si>
    <t>8afea763d54411ddb504e16feb5bfbfe</t>
  </si>
  <si>
    <t>1505250103010087</t>
  </si>
  <si>
    <t>吕白香</t>
  </si>
  <si>
    <t>152326195410173084</t>
  </si>
  <si>
    <t>2e406265ba8740b89a1f8ff9c8b5a228</t>
  </si>
  <si>
    <t>5438a156d54511ddb504e16feb5bfbfe_2</t>
  </si>
  <si>
    <t>5438a157d54511ddb504e16feb5bfbfe</t>
  </si>
  <si>
    <t>1505250103010088</t>
  </si>
  <si>
    <t>白乌力吉白乙拉</t>
  </si>
  <si>
    <t>152326196804193074</t>
  </si>
  <si>
    <t>959fafb789c54c92aa8ad169f9b2c3a7</t>
  </si>
  <si>
    <t>631ec22fd54611ddb504e16feb5bfbfe_2</t>
  </si>
  <si>
    <t>631ec230d54611ddb504e16feb5bfbfe</t>
  </si>
  <si>
    <t>1505250103010089</t>
  </si>
  <si>
    <t>高斯琴毕力格</t>
  </si>
  <si>
    <t>152326196712120927</t>
  </si>
  <si>
    <t>4cd955a90f6b47fcbe14ba797a4c0cd6</t>
  </si>
  <si>
    <t>06c0b63bd54711ddb504e16feb5bfbfe_2</t>
  </si>
  <si>
    <t>06c0b63cd54711ddb504e16feb5bfbfe</t>
  </si>
  <si>
    <t>1505250103010090</t>
  </si>
  <si>
    <t>席财音青格乐</t>
  </si>
  <si>
    <t>152326197503103076</t>
  </si>
  <si>
    <t>e2a074a2bf9f408d8d3c821b3060536f</t>
  </si>
  <si>
    <t>7ae624eed54711ddb504e16feb5bfbfe_2</t>
  </si>
  <si>
    <t>7ae624efd54711ddb504e16feb5bfbfe</t>
  </si>
  <si>
    <t>1505250103010096</t>
  </si>
  <si>
    <t>李万花</t>
  </si>
  <si>
    <t>152326197101223083</t>
  </si>
  <si>
    <t>7e7f63fb912f40939f373d3eb95779ba</t>
  </si>
  <si>
    <t>C453FDB8-A250-0001-77DD-1AEA6930118D_2</t>
  </si>
  <si>
    <t>C453FDB8-A250-0001-532E-18BA38002040</t>
  </si>
  <si>
    <t>1505250103010097</t>
  </si>
  <si>
    <t>谢刚桩</t>
  </si>
  <si>
    <t>152326198411043111</t>
  </si>
  <si>
    <t>15004912581</t>
  </si>
  <si>
    <t>1b2f4dae356c47b78c7dd9a561ac3327</t>
  </si>
  <si>
    <t>C45F4041-C1D0-0001-94D9-1DDA85301A89_2</t>
  </si>
  <si>
    <t>C45F4041-C1D0-0001-8A21-25E11180B440</t>
  </si>
  <si>
    <t>1505250103010099</t>
  </si>
  <si>
    <t>吴巴拉</t>
  </si>
  <si>
    <t>152326196201113071</t>
  </si>
  <si>
    <t>019c9958254847c190ee1cb0d96decd8</t>
  </si>
  <si>
    <t>C4D13B86-02D0-0001-DC77-3AAB64304DD0_2</t>
  </si>
  <si>
    <t>C4D13B86-02D0-0001-C758-15001A101BC0</t>
  </si>
  <si>
    <t>1505250103010113</t>
  </si>
  <si>
    <t>白哈达朝鲁</t>
  </si>
  <si>
    <t>152326198506113071</t>
  </si>
  <si>
    <t>13942071079</t>
  </si>
  <si>
    <t>e04018c6088140579b6b96741b8e6ecd</t>
  </si>
  <si>
    <t>c2d3cc55b6cd11e69534f5aa18ad8ae7_2</t>
  </si>
  <si>
    <t>c2d3cc56b6cd11e69534f5aa18ad8ae7</t>
  </si>
  <si>
    <t>1505250103020001</t>
  </si>
  <si>
    <t>吴布和图门</t>
  </si>
  <si>
    <t>152326197304063075</t>
  </si>
  <si>
    <t>13664012656</t>
  </si>
  <si>
    <t>eea4782482ab44ceaf69f894a4b987c3</t>
  </si>
  <si>
    <t>6f68beead54811ddb504e16feb5bfbfe_2</t>
  </si>
  <si>
    <t>6f68beebd54811ddb504e16feb5bfbfe</t>
  </si>
  <si>
    <t>1505250103020002</t>
  </si>
  <si>
    <t>梁玉</t>
  </si>
  <si>
    <t>152326197312243076</t>
  </si>
  <si>
    <t>9000532320c945e79e5b8647ac4f7222</t>
  </si>
  <si>
    <t>f0e3b7b6d54811ddb504e16feb5bfbfe_2</t>
  </si>
  <si>
    <t>f0e3b7b7d54811ddb504e16feb5bfbfe</t>
  </si>
  <si>
    <t>1505250103020003</t>
  </si>
  <si>
    <t>宝班斯拉其</t>
  </si>
  <si>
    <t>15232619551220307X</t>
  </si>
  <si>
    <t>66097f94e7b544c497751d90b6116547</t>
  </si>
  <si>
    <t>ac4080c0d54911ddb504e16feb5bfbfe_2</t>
  </si>
  <si>
    <t>ac4080c1d54911ddb504e16feb5bfbfe</t>
  </si>
  <si>
    <t>1505250103020004</t>
  </si>
  <si>
    <t>胡本斯勒</t>
  </si>
  <si>
    <t>152326194605253098</t>
  </si>
  <si>
    <t>9880ff6aff7c4f30a04221c07c0d8e36</t>
  </si>
  <si>
    <t>5294c32dd54a11ddb504e16feb5bfbfe_2</t>
  </si>
  <si>
    <t>5294c32ed54a11ddb504e16feb5bfbfe</t>
  </si>
  <si>
    <t>1505250103020005</t>
  </si>
  <si>
    <t>杭胜利</t>
  </si>
  <si>
    <t>152326198411023073</t>
  </si>
  <si>
    <t>6133a613f07b48bfa5e246de9f3e609d</t>
  </si>
  <si>
    <t>ca1a4bf9d54a11ddb504e16feb5bfbfe_2</t>
  </si>
  <si>
    <t>ca1a4bfad54a11ddb504e16feb5bfbfe</t>
  </si>
  <si>
    <t>1505250103020006</t>
  </si>
  <si>
    <t>吴陈帮</t>
  </si>
  <si>
    <t>152326195104053076</t>
  </si>
  <si>
    <t>a00445d0f6994c64b753a3065dcee2ff</t>
  </si>
  <si>
    <t>437000a3d54b11ddb504e16feb5bfbfe_2</t>
  </si>
  <si>
    <t>437000a4d54b11ddb504e16feb5bfbfe</t>
  </si>
  <si>
    <t>1505250103020007</t>
  </si>
  <si>
    <t>宝布仁白音</t>
  </si>
  <si>
    <t>152326196301233070</t>
  </si>
  <si>
    <t>e64a3fe02b254327b1cc26e3f0fb0230</t>
  </si>
  <si>
    <t>e42423d3d54b11ddb504e16feb5bfbfe_2</t>
  </si>
  <si>
    <t>e42423d4d54b11ddb504e16feb5bfbfe</t>
  </si>
  <si>
    <t>1505250103020008</t>
  </si>
  <si>
    <t>吴文花</t>
  </si>
  <si>
    <t>152326196912113086</t>
  </si>
  <si>
    <t>13947576402</t>
  </si>
  <si>
    <t>0a89913139f94e98acf715beb9a48e78</t>
  </si>
  <si>
    <t>b506be5cd55411ddb504e16feb5bfbfe_2</t>
  </si>
  <si>
    <t>C5576EC5-A710-0001-AB63-FB9921901DBD</t>
  </si>
  <si>
    <t>1505250103020009</t>
  </si>
  <si>
    <t>梁金仓</t>
  </si>
  <si>
    <t>152326197512183071</t>
  </si>
  <si>
    <t>f0121610f3a5479387aaaa9bdd4601e3</t>
  </si>
  <si>
    <t>957d5ccdd55511ddb504e16feb5bfbfe_2</t>
  </si>
  <si>
    <t>957d5cced55511ddb504e16feb5bfbfe</t>
  </si>
  <si>
    <t>1505250103020010</t>
  </si>
  <si>
    <t>宝根小</t>
  </si>
  <si>
    <t>152326195108263089</t>
  </si>
  <si>
    <t>15849509538</t>
  </si>
  <si>
    <t>d4b62f357bd64ac3a853c54f18314022</t>
  </si>
  <si>
    <t>f84daf47d55511ddb504e16feb5bfbfe_2</t>
  </si>
  <si>
    <t>f84daf48d55511ddb504e16feb5bfbfe</t>
  </si>
  <si>
    <t>1505250103020011</t>
  </si>
  <si>
    <t>胡敖其尔</t>
  </si>
  <si>
    <t>152326195910023074</t>
  </si>
  <si>
    <t>6919e0dfe3ae4d2e803bafdc6d62b078</t>
  </si>
  <si>
    <t>8138f460d55611ddb504e16feb5bfbfe_2</t>
  </si>
  <si>
    <t>8138f461d55611ddb504e16feb5bfbfe</t>
  </si>
  <si>
    <t>1505250103020012</t>
  </si>
  <si>
    <t>宝布合白音</t>
  </si>
  <si>
    <t>15232619540126307X</t>
  </si>
  <si>
    <t>dab48dba305d43ffb4d05818d733f053</t>
  </si>
  <si>
    <t>3f4329b7d55711ddb504e16feb5bfbfe_2</t>
  </si>
  <si>
    <t>3f4329b8d55711ddb504e16feb5bfbfe</t>
  </si>
  <si>
    <t>1505250103020013</t>
  </si>
  <si>
    <t>宝音阿力布其嘎</t>
  </si>
  <si>
    <t>152326195810063079</t>
  </si>
  <si>
    <t>3e4c2a93c82649cfb61a45f9bff601a9</t>
  </si>
  <si>
    <t>c701c7afd57711ddb504e16feb5bfbfe_2</t>
  </si>
  <si>
    <t>c701c7b0d57711ddb504e16feb5bfbfe</t>
  </si>
  <si>
    <t>1505250103020014</t>
  </si>
  <si>
    <t>宝布合哈达</t>
  </si>
  <si>
    <t>152326197307133075</t>
  </si>
  <si>
    <t>73193002ed734fde85cbd581718f1ce3</t>
  </si>
  <si>
    <t>9d3460afd57811ddb504e16feb5bfbfe_2</t>
  </si>
  <si>
    <t>9d3460b0d57811ddb504e16feb5bfbfe</t>
  </si>
  <si>
    <t>1505250103020015</t>
  </si>
  <si>
    <t>包那存布和</t>
  </si>
  <si>
    <t>152326197009223072</t>
  </si>
  <si>
    <t>beb6cbe2cbf74cf5b35468539c655d2d</t>
  </si>
  <si>
    <t>56bc41b5d57911ddb504e16feb5bfbfe_2</t>
  </si>
  <si>
    <t>56bc41b6d57911ddb504e16feb5bfbfe</t>
  </si>
  <si>
    <t>1505250103020016</t>
  </si>
  <si>
    <t>吴色音白音</t>
  </si>
  <si>
    <t>152326196307103074</t>
  </si>
  <si>
    <t>f1e7ad0700cb4bf0ba1f5be6137dd1dc</t>
  </si>
  <si>
    <t>d7680423d57911ddb504e16feb5bfbfe_2</t>
  </si>
  <si>
    <t>d7680424d57911ddb504e16feb5bfbfe</t>
  </si>
  <si>
    <t>1505250103020017</t>
  </si>
  <si>
    <t>梁勇</t>
  </si>
  <si>
    <t>152326197611183077</t>
  </si>
  <si>
    <t>cb937d02b41648929bbb7a1e7e452eae</t>
  </si>
  <si>
    <t>f2de157fd57a11ddb504e16feb5bfbfe_2</t>
  </si>
  <si>
    <t>f2de1580d57a11ddb504e16feb5bfbfe</t>
  </si>
  <si>
    <t>1505250103020018</t>
  </si>
  <si>
    <t>宝布合文都苏</t>
  </si>
  <si>
    <t>152326196611263072</t>
  </si>
  <si>
    <t>1413968d78ee4dfaab11127f8674869c</t>
  </si>
  <si>
    <t>400dc2c1d57b11ddb504e16feb5bfbfe_2</t>
  </si>
  <si>
    <t>400dc2c2d57b11ddb504e16feb5bfbfe</t>
  </si>
  <si>
    <t>1505250103020019</t>
  </si>
  <si>
    <t>吴布和</t>
  </si>
  <si>
    <t>152326196006043071</t>
  </si>
  <si>
    <t>3a56b16c1da24899a403e7b14eab409d</t>
  </si>
  <si>
    <t>f09a2421d57b11ddb504e16feb5bfbfe_2</t>
  </si>
  <si>
    <t>f09a2422d57b11ddb504e16feb5bfbfe</t>
  </si>
  <si>
    <t>1505250103020020</t>
  </si>
  <si>
    <t>高布合图门</t>
  </si>
  <si>
    <t>152326196607123077</t>
  </si>
  <si>
    <t>747441c1555c4e89a4a7a7f0803eca1c</t>
  </si>
  <si>
    <t>5200ad9cd57c11ddb504e16feb5bfbfe_2</t>
  </si>
  <si>
    <t>5200ad9dd57c11ddb504e16feb5bfbfe</t>
  </si>
  <si>
    <t>1505250103020021</t>
  </si>
  <si>
    <t>包那存乌力塔</t>
  </si>
  <si>
    <t>152326196109103073</t>
  </si>
  <si>
    <t>fa0203b46fa0424fa0b0e6c52e18e005</t>
  </si>
  <si>
    <t>4927402ed57d11ddb504e16feb5bfbfe_2</t>
  </si>
  <si>
    <t>4927402fd57d11ddb504e16feb5bfbfe</t>
  </si>
  <si>
    <t>1505250103020022</t>
  </si>
  <si>
    <t>宝布合额尔德尼</t>
  </si>
  <si>
    <t>152326197004023071</t>
  </si>
  <si>
    <t>0ced3c7c898644b0bc798b3d529c14e3</t>
  </si>
  <si>
    <t>efc3134ad57d11ddb504e16feb5bfbfe_2</t>
  </si>
  <si>
    <t>efc3134bd57d11ddb504e16feb5bfbfe</t>
  </si>
  <si>
    <t>1505250103020023</t>
  </si>
  <si>
    <t>152326197303233095</t>
  </si>
  <si>
    <t>6c7236e33c4d44e09d40779f18a8ab6f</t>
  </si>
  <si>
    <t>79311cc5d57e11ddb504e16feb5bfbfe_2</t>
  </si>
  <si>
    <t>79311cc6d57e11ddb504e16feb5bfbfe</t>
  </si>
  <si>
    <t>1505250103020024</t>
  </si>
  <si>
    <t>白伍十八</t>
  </si>
  <si>
    <t>152326196401133077</t>
  </si>
  <si>
    <t>f02403ab62c143b2ab968dc264be6d92</t>
  </si>
  <si>
    <t>041c28b8d57f11ddb504e16feb5bfbfe_2</t>
  </si>
  <si>
    <t>041c28b9d57f11ddb504e16feb5bfbfe</t>
  </si>
  <si>
    <t>1505250103020025</t>
  </si>
  <si>
    <t>梁玛领格</t>
  </si>
  <si>
    <t>152326195108153082</t>
  </si>
  <si>
    <t>18747523698</t>
  </si>
  <si>
    <t>4f9f13734932436e918231b61fa966b1</t>
  </si>
  <si>
    <t>bfc05b2cd57f11ddb504e16feb5bfbfe_2</t>
  </si>
  <si>
    <t>fe995f74d57f11ddb504e16feb5bfbfe</t>
  </si>
  <si>
    <t>1505250103020026</t>
  </si>
  <si>
    <t>杭乌力吉</t>
  </si>
  <si>
    <t>152326195109233076</t>
  </si>
  <si>
    <t>f84a988293104fef8bbbcd074885ca91</t>
  </si>
  <si>
    <t>3f6d7119d58011ddb504e16feb5bfbfe_2</t>
  </si>
  <si>
    <t>3f6d711ad58011ddb504e16feb5bfbfe</t>
  </si>
  <si>
    <t>1505250103020027</t>
  </si>
  <si>
    <t>佟宝山</t>
  </si>
  <si>
    <t>152326196908143071</t>
  </si>
  <si>
    <t>95ccbfe53e604331a17e4f4629b3b72b</t>
  </si>
  <si>
    <t>c8f34861d58011ddb504e16feb5bfbfe_2</t>
  </si>
  <si>
    <t>c8f34862d58011ddb504e16feb5bfbfe</t>
  </si>
  <si>
    <t>1505250103020028</t>
  </si>
  <si>
    <t>席布和</t>
  </si>
  <si>
    <t>152326196510093078</t>
  </si>
  <si>
    <t>6d44c0d9851545589e96d32570dd6b76</t>
  </si>
  <si>
    <t>3e55553cd58111ddb504e16feb5bfbfe_2</t>
  </si>
  <si>
    <t>3e55553dd58111ddb504e16feb5bfbfe</t>
  </si>
  <si>
    <t>1505250103020029</t>
  </si>
  <si>
    <t>吴常胜</t>
  </si>
  <si>
    <t>152326195805183076</t>
  </si>
  <si>
    <t>5df136d323be46c7a2f0a86eefca4674</t>
  </si>
  <si>
    <t>be6ffb1bd58111ddb504e16feb5bfbfe_2</t>
  </si>
  <si>
    <t>be6ffb1cd58111ddb504e16feb5bfbfe</t>
  </si>
  <si>
    <t>1505250103020030</t>
  </si>
  <si>
    <t>胡宝成</t>
  </si>
  <si>
    <t>152326197710213075</t>
  </si>
  <si>
    <t>5c2872f7a18b4a5183df3cde0cde2fd8</t>
  </si>
  <si>
    <t>54f32af0d58211ddb504e16feb5bfbfe_2</t>
  </si>
  <si>
    <t>54f32af1d58211ddb504e16feb5bfbfe</t>
  </si>
  <si>
    <t>1505250103020031</t>
  </si>
  <si>
    <t>李月明珠</t>
  </si>
  <si>
    <t>152326193506133088</t>
  </si>
  <si>
    <t>ca0470eebb344947abf855ff33ffa7fa</t>
  </si>
  <si>
    <t>57152b79d58311ddb504e16feb5bfbfe_2</t>
  </si>
  <si>
    <t>57152b7ad58311ddb504e16feb5bfbfe</t>
  </si>
  <si>
    <t>1505250103020032</t>
  </si>
  <si>
    <t>高赛音套格图</t>
  </si>
  <si>
    <t>152326196112023074</t>
  </si>
  <si>
    <t>e150c2c58151420186c454ae42823d6c</t>
  </si>
  <si>
    <t>ac9990a2d58311ddb504e16feb5bfbfe_2</t>
  </si>
  <si>
    <t>ac9990a3d58311ddb504e16feb5bfbfe</t>
  </si>
  <si>
    <t>1505250103020033</t>
  </si>
  <si>
    <t>席乌力吉</t>
  </si>
  <si>
    <t>152326195112033075</t>
  </si>
  <si>
    <t>045cbfa4380248478628190429737b09</t>
  </si>
  <si>
    <t>ed80b507d58311ddb504e16feb5bfbfe_2</t>
  </si>
  <si>
    <t>ed80b508d58311ddb504e16feb5bfbfe</t>
  </si>
  <si>
    <t>1505250103020034</t>
  </si>
  <si>
    <t>宝白音扎力根</t>
  </si>
  <si>
    <t>152326196302153072</t>
  </si>
  <si>
    <t>f54839b9d0a44bc396979662c776557a</t>
  </si>
  <si>
    <t>88039c4bd58411ddb504e16feb5bfbfe_2</t>
  </si>
  <si>
    <t>88039c4cd58411ddb504e16feb5bfbfe</t>
  </si>
  <si>
    <t>1505250103020035</t>
  </si>
  <si>
    <t>杭德力根</t>
  </si>
  <si>
    <t>152326196905253072</t>
  </si>
  <si>
    <t>e7078a389b0a4ff6a817fe1728b0229a</t>
  </si>
  <si>
    <t>1f512103d58511ddb504e16feb5bfbfe_2</t>
  </si>
  <si>
    <t>1f512104d58511ddb504e16feb5bfbfe</t>
  </si>
  <si>
    <t>1505250103020036</t>
  </si>
  <si>
    <t>李白音拉</t>
  </si>
  <si>
    <t>152326197005113095</t>
  </si>
  <si>
    <t>15247940071</t>
  </si>
  <si>
    <t>8652d926d289485c9881902215e93e30</t>
  </si>
  <si>
    <t>a0efceefd58511ddb504e16feb5bfbfe_2</t>
  </si>
  <si>
    <t>e3cf8f37d58511ddb504e16feb5bfbfe</t>
  </si>
  <si>
    <t>1505250103020037</t>
  </si>
  <si>
    <t>吴宝荣</t>
  </si>
  <si>
    <t>152326197310233077</t>
  </si>
  <si>
    <t>1d0c054d84f04c38b0d4fc7b0e976b0c</t>
  </si>
  <si>
    <t>2219c132d58611ddb504e16feb5bfbfe_2</t>
  </si>
  <si>
    <t>2219c133d58611ddb504e16feb5bfbfe</t>
  </si>
  <si>
    <t>1505250103020038</t>
  </si>
  <si>
    <t>吴布合阿力塔</t>
  </si>
  <si>
    <t>15232619561103307X</t>
  </si>
  <si>
    <t>47ac32312284489ba83bf00786bb9aaf</t>
  </si>
  <si>
    <t>af85de30d58711ddb504e16feb5bfbfe_2</t>
  </si>
  <si>
    <t>af85de31d58711ddb504e16feb5bfbfe</t>
  </si>
  <si>
    <t>1505250103020039</t>
  </si>
  <si>
    <t>白巴特尔</t>
  </si>
  <si>
    <t>152326196911023070</t>
  </si>
  <si>
    <t>cc95c5298cac4e3bb6040e55ff21a5b5</t>
  </si>
  <si>
    <t>722ccd1dd58811ddb504e16feb5bfbfe_2</t>
  </si>
  <si>
    <t>722ccd1ed58811ddb504e16feb5bfbfe</t>
  </si>
  <si>
    <t>1505250103020040</t>
  </si>
  <si>
    <t>胡清明</t>
  </si>
  <si>
    <t>152326196503023071</t>
  </si>
  <si>
    <t>951be39b54894eb1ae15f7abbb0a0fb0</t>
  </si>
  <si>
    <t>e1faa08bd58811ddb504e16feb5bfbfe_2</t>
  </si>
  <si>
    <t>e1faa08cd58811ddb504e16feb5bfbfe</t>
  </si>
  <si>
    <t>1505250103020041</t>
  </si>
  <si>
    <t>梁德格舍</t>
  </si>
  <si>
    <t>152326195406133071</t>
  </si>
  <si>
    <t>79cf0899ff1d426e8d4757e14b05c617</t>
  </si>
  <si>
    <t>a6eb31bdd58911ddb504e16feb5bfbfe_2</t>
  </si>
  <si>
    <t>a6eb31bed58911ddb504e16feb5bfbfe</t>
  </si>
  <si>
    <t>1505250103020042</t>
  </si>
  <si>
    <t>宝布合扎力根</t>
  </si>
  <si>
    <t>152326196512183093</t>
  </si>
  <si>
    <t>2e92b51824b4446aaadc852e39e97b29</t>
  </si>
  <si>
    <t>73b72b58d58a11ddb504e16feb5bfbfe_2</t>
  </si>
  <si>
    <t>73b72b59d58a11ddb504e16feb5bfbfe</t>
  </si>
  <si>
    <t>1505250103020043</t>
  </si>
  <si>
    <t>杭布合文都苏</t>
  </si>
  <si>
    <t>152326197405093070</t>
  </si>
  <si>
    <t>50c12ca790db4d0ab5901e570d96afdb</t>
  </si>
  <si>
    <t>7c45eacbd58b11ddb504e16feb5bfbfe_2</t>
  </si>
  <si>
    <t>7c45eaccd58b11ddb504e16feb5bfbfe</t>
  </si>
  <si>
    <t>1505250103020045</t>
  </si>
  <si>
    <t>包丁合加布</t>
  </si>
  <si>
    <t>152326193212273077</t>
  </si>
  <si>
    <t>1e112d1d06a34422a65a5234b98f182f</t>
  </si>
  <si>
    <t>8220b771d58d11ddb504e16feb5bfbfe_2</t>
  </si>
  <si>
    <t>8220b772d58d11ddb504e16feb5bfbfe</t>
  </si>
  <si>
    <t>1505250103020046</t>
  </si>
  <si>
    <t>吴金山</t>
  </si>
  <si>
    <t>152326196810193070</t>
  </si>
  <si>
    <t>8820d274427d4eb39be35504732ee885</t>
  </si>
  <si>
    <t>892b95cfd58e11ddb504e16feb5bfbfe_2</t>
  </si>
  <si>
    <t>892b95d0d58e11ddb504e16feb5bfbfe</t>
  </si>
  <si>
    <t>1505250103020047</t>
  </si>
  <si>
    <t>胡宝音图古苏</t>
  </si>
  <si>
    <t>152326193905033076</t>
  </si>
  <si>
    <t>0b14c40131474d648be38796a22c113b</t>
  </si>
  <si>
    <t>5725d725d58f11ddb504e16feb5bfbfe_2</t>
  </si>
  <si>
    <t>5725d726d58f11ddb504e16feb5bfbfe</t>
  </si>
  <si>
    <t>1505250103020048</t>
  </si>
  <si>
    <t>宝布和巴特尔</t>
  </si>
  <si>
    <t>152326196901133073</t>
  </si>
  <si>
    <t>ec045703388a455587e2746e0849fd63</t>
  </si>
  <si>
    <t>2942cbae1bfe11de8bab5383597b1f9c_2</t>
  </si>
  <si>
    <t>2942cbaf1bfe11de8bab5383597b1f9c</t>
  </si>
  <si>
    <t>1505250103020049</t>
  </si>
  <si>
    <t>宝布和敖斯尔</t>
  </si>
  <si>
    <t>152326197012243074</t>
  </si>
  <si>
    <t>0e25964d43fe47ed88d7441c80fd18d3</t>
  </si>
  <si>
    <t>cc58859b1bfe11de8bab5383597b1f9c_2</t>
  </si>
  <si>
    <t>cc58859c1bfe11de8bab5383597b1f9c</t>
  </si>
  <si>
    <t>1505250103020051</t>
  </si>
  <si>
    <t>15232619660427307X</t>
  </si>
  <si>
    <t>0184dbe1b301466c9b6424c3efa7beb1</t>
  </si>
  <si>
    <t>C45F4209-0990-0001-8EAC-EF00D180E650_2</t>
  </si>
  <si>
    <t>C45F4209-0990-0001-8247-1E8017403400</t>
  </si>
  <si>
    <t>1505250103020052</t>
  </si>
  <si>
    <t>杭布和额尔敦</t>
  </si>
  <si>
    <t>152326197504113073</t>
  </si>
  <si>
    <t>7f09eeb96240411eb59d168b983931be</t>
  </si>
  <si>
    <t>C45F4214-DEE0-0001-D4CD-17D016B06230_2</t>
  </si>
  <si>
    <t>C45F4214-DEE0-0001-B94B-DD1010101B61</t>
  </si>
  <si>
    <t>1505250103020053</t>
  </si>
  <si>
    <t>席桩子</t>
  </si>
  <si>
    <t>152326197402113072</t>
  </si>
  <si>
    <t>2dd4815c7263437788930a90c0682373</t>
  </si>
  <si>
    <t>C45F4222-0220-0001-23E2-1C90CDD03DA0_2</t>
  </si>
  <si>
    <t>C45F4222-0220-0001-681E-C268CC533B70</t>
  </si>
  <si>
    <t>1505250103020054</t>
  </si>
  <si>
    <t>胡香宝</t>
  </si>
  <si>
    <t>15232619760102307X</t>
  </si>
  <si>
    <t>567df65a5eea46629b03e92b45ad10c5</t>
  </si>
  <si>
    <t>C45F422A-37B0-0001-75C4-191C1051CCA0_2</t>
  </si>
  <si>
    <t>C45F422A-37B0-0001-E583-149ADFC0162D</t>
  </si>
  <si>
    <t>1505250103020055</t>
  </si>
  <si>
    <t>吴那木拉</t>
  </si>
  <si>
    <t>152326197609123075</t>
  </si>
  <si>
    <t>e51377335389493fa5ffa7d21cffbe78</t>
  </si>
  <si>
    <t>C45F4234-BF00-0001-CFDC-1F7F1C0027F0_2</t>
  </si>
  <si>
    <t>C45F4234-BF00-0001-1030-7719C6B06960</t>
  </si>
  <si>
    <t>1505250103020056</t>
  </si>
  <si>
    <t>包那存格喜格</t>
  </si>
  <si>
    <t>152326197505143071</t>
  </si>
  <si>
    <t>c1990e65d4cd4d52bdd48b3e803b7213</t>
  </si>
  <si>
    <t>C45F423D-E2E0-0001-E927-13C114F0C410_2</t>
  </si>
  <si>
    <t>C45F423D-E2E0-0001-69EF-EA206182AC60</t>
  </si>
  <si>
    <t>1505250103030001</t>
  </si>
  <si>
    <t>吴颜红</t>
  </si>
  <si>
    <t>15232619810923307X</t>
  </si>
  <si>
    <t>4382497cc9224e39b2adc66622348554</t>
  </si>
  <si>
    <t>d101899ed2e711ddb504e16feb5bfbfe_2</t>
  </si>
  <si>
    <t>26885fe7d2e811ddb504e16feb5bfbfe</t>
  </si>
  <si>
    <t>1505250103030002</t>
  </si>
  <si>
    <t>吴凤江</t>
  </si>
  <si>
    <t>152326195211033070</t>
  </si>
  <si>
    <t>0814204ac8be4b00bf3d644caee7f41d</t>
  </si>
  <si>
    <t>b2df7f5ad2e811ddb504e16feb5bfbfe_2</t>
  </si>
  <si>
    <t>b2df7f5bd2e811ddb504e16feb5bfbfe</t>
  </si>
  <si>
    <t>1505250103030003</t>
  </si>
  <si>
    <t>胡海峰</t>
  </si>
  <si>
    <t>152326196901043078</t>
  </si>
  <si>
    <t>36779330eabd401682c93cec98817d9d</t>
  </si>
  <si>
    <t>16b5a9e4d2e911ddb504e16feb5bfbfe_2</t>
  </si>
  <si>
    <t>16b5a9e5d2e911ddb504e16feb5bfbfe</t>
  </si>
  <si>
    <t>1505250103030004</t>
  </si>
  <si>
    <t>吴凤仪</t>
  </si>
  <si>
    <t>152326194801153078</t>
  </si>
  <si>
    <t>b5befaa118d4468fb49c2a7fcda4df3f</t>
  </si>
  <si>
    <t>fc981132d2e911ddb504e16feb5bfbfe_2</t>
  </si>
  <si>
    <t>fc981133d2e911ddb504e16feb5bfbfe</t>
  </si>
  <si>
    <t>1505250103030005</t>
  </si>
  <si>
    <t>宝胖小</t>
  </si>
  <si>
    <t>152326195506043081</t>
  </si>
  <si>
    <t>4f47414922e64fbe8238746d6300bfa6</t>
  </si>
  <si>
    <t>e7599248d2ea11ddb504e16feb5bfbfe_2</t>
  </si>
  <si>
    <t>e7599249d2ea11ddb504e16feb5bfbfe</t>
  </si>
  <si>
    <t>1505250103030006</t>
  </si>
  <si>
    <t>宝淑花</t>
  </si>
  <si>
    <t>152326196310263087</t>
  </si>
  <si>
    <t>2ca002c198044baa8f656826e24d4dc3</t>
  </si>
  <si>
    <t>3297a81ad2eb11ddb504e16feb5bfbfe_2</t>
  </si>
  <si>
    <t>3297a81bd2eb11ddb504e16feb5bfbfe</t>
  </si>
  <si>
    <t>1505250103030007</t>
  </si>
  <si>
    <t>宝加力根</t>
  </si>
  <si>
    <t>152326195509123079</t>
  </si>
  <si>
    <t>ced2ffe31628458d894bc368897819e4</t>
  </si>
  <si>
    <t>b728e165d2eb11ddb504e16feb5bfbfe_2</t>
  </si>
  <si>
    <t>b728e166d2eb11ddb504e16feb5bfbfe</t>
  </si>
  <si>
    <t>1505250103030008</t>
  </si>
  <si>
    <t>孙永发</t>
  </si>
  <si>
    <t>152326196408143075</t>
  </si>
  <si>
    <t>603a31c27a0a4819b3b52b92869feba4</t>
  </si>
  <si>
    <t>d18d35e7d2ec11ddb504e16feb5bfbfe_2</t>
  </si>
  <si>
    <t>f1ab1a79d2ec11ddb504e16feb5bfbfe</t>
  </si>
  <si>
    <t>1505250103030009</t>
  </si>
  <si>
    <t>胡海鹏</t>
  </si>
  <si>
    <t>152326197310263073</t>
  </si>
  <si>
    <t>5157e60f8b6b4891b7c77231efc29221</t>
  </si>
  <si>
    <t>6c27ea93d2ed11ddb504e16feb5bfbfe_2</t>
  </si>
  <si>
    <t>6c27ea94d2ed11ddb504e16feb5bfbfe</t>
  </si>
  <si>
    <t>1505250103030010</t>
  </si>
  <si>
    <t>胡海军</t>
  </si>
  <si>
    <t>152326197109213074</t>
  </si>
  <si>
    <t>3079b00763654452856f91a328bbac2c</t>
  </si>
  <si>
    <t>f65dfed1d2ed11ddb504e16feb5bfbfe_2</t>
  </si>
  <si>
    <t>f65dfed2d2ed11ddb504e16feb5bfbfe</t>
  </si>
  <si>
    <t>1505250103030011</t>
  </si>
  <si>
    <t>吴青松</t>
  </si>
  <si>
    <t>152326197704243075</t>
  </si>
  <si>
    <t>8a460c1f8be44dc1bf24e474c964b624</t>
  </si>
  <si>
    <t>225ba808d2f711ddb504e16feb5bfbfe_2</t>
  </si>
  <si>
    <t>225ba809d2f711ddb504e16feb5bfbfe</t>
  </si>
  <si>
    <t>1505250103030012</t>
  </si>
  <si>
    <t>胡福海</t>
  </si>
  <si>
    <t>15232619441010309X</t>
  </si>
  <si>
    <t>31114f4445a44d09a4ce570343c09816</t>
  </si>
  <si>
    <t>889cb8abd2f711ddb504e16feb5bfbfe_2</t>
  </si>
  <si>
    <t>889cb8acd2f711ddb504e16feb5bfbfe</t>
  </si>
  <si>
    <t>1505250103030013</t>
  </si>
  <si>
    <t>王海鸽</t>
  </si>
  <si>
    <t>152326197404293089</t>
  </si>
  <si>
    <t>ef0e8e9705c3495d9d4c3fb11718504a</t>
  </si>
  <si>
    <t>C48EE33D-27A0-0001-4119-DEF01EBDD0D0_2</t>
  </si>
  <si>
    <t>C48EE33D-27A0-0001-8274-1DE710C01AF3</t>
  </si>
  <si>
    <t>1505250103030014</t>
  </si>
  <si>
    <t>宝君</t>
  </si>
  <si>
    <t>152326198501033072</t>
  </si>
  <si>
    <t>b5817aa5adde44c68fbfe6b655dc67b1</t>
  </si>
  <si>
    <t>8f6e32f0e25b11e0a4464bf625a536a1_2</t>
  </si>
  <si>
    <t>8f6e32f1e25b11e0a4464bf625a536a1</t>
  </si>
  <si>
    <t>1505250103030015</t>
  </si>
  <si>
    <t>胡祥林</t>
  </si>
  <si>
    <t>152326198301243075</t>
  </si>
  <si>
    <t>0180df27095b4650a4793e91d525ecd7</t>
  </si>
  <si>
    <t>C50C306A-CE90-0001-FB24-925FEE20E320_2</t>
  </si>
  <si>
    <t>C50C306A-CE90-0001-555C-5DF0BC3272C0</t>
  </si>
</sst>
</file>

<file path=xl/styles.xml><?xml version="1.0" encoding="utf-8"?>
<styleSheet xmlns="http://schemas.openxmlformats.org/spreadsheetml/2006/main">
  <numFmts count="2">
    <numFmt numFmtId="176" formatCode="#,##0.000000_ "/>
    <numFmt numFmtId="177" formatCode="#,##0.0000_ "/>
  </numFmts>
  <fonts count="4">
    <font>
      <sz val="11"/>
      <color theme="1"/>
      <name val="宋体"/>
      <family val="2"/>
      <charset val="134"/>
      <scheme val="minor"/>
    </font>
    <font>
      <b/>
      <sz val="13"/>
      <color rgb="FF000000"/>
      <name val="宋体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177" fontId="3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63"/>
  <sheetViews>
    <sheetView tabSelected="1" workbookViewId="0">
      <pane xSplit="4" ySplit="5" topLeftCell="E160" activePane="bottomRight" state="frozen"/>
      <selection pane="topRight"/>
      <selection pane="bottomLeft"/>
      <selection pane="bottomRight" activeCell="L165" sqref="L165"/>
    </sheetView>
  </sheetViews>
  <sheetFormatPr defaultRowHeight="14.4"/>
  <cols>
    <col min="1" max="1" width="8.21875" customWidth="1"/>
    <col min="2" max="2" width="15.5546875" customWidth="1"/>
    <col min="3" max="3" width="11.5546875" customWidth="1"/>
    <col min="4" max="4" width="12.77734375" customWidth="1"/>
    <col min="5" max="5" width="19.109375" customWidth="1"/>
    <col min="6" max="6" width="12.44140625" customWidth="1"/>
    <col min="7" max="7" width="10.5546875" customWidth="1"/>
    <col min="8" max="8" width="14.44140625" customWidth="1"/>
    <col min="9" max="9" width="10.88671875" customWidth="1"/>
    <col min="10" max="10" width="16.6640625" customWidth="1"/>
    <col min="11" max="11" width="13.5546875" customWidth="1"/>
    <col min="12" max="12" width="12.5546875" customWidth="1"/>
    <col min="13" max="13" width="11.21875" customWidth="1"/>
    <col min="14" max="18" width="0" hidden="1" customWidth="1"/>
    <col min="19" max="19" width="1.6640625" customWidth="1"/>
  </cols>
  <sheetData>
    <row r="1" spans="1:19" ht="19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</row>
    <row r="2" spans="1:19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9.5" customHeight="1">
      <c r="A3" s="2" t="s">
        <v>1</v>
      </c>
      <c r="B3" s="23" t="s">
        <v>2</v>
      </c>
      <c r="C3" s="24"/>
      <c r="D3" s="24"/>
      <c r="E3" s="25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1"/>
    </row>
    <row r="4" spans="1:19" ht="18" customHeigh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6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8"/>
    </row>
    <row r="5" spans="1:19" ht="0" hidden="1" customHeight="1">
      <c r="A5" s="9"/>
      <c r="B5" s="10"/>
      <c r="C5" s="10"/>
      <c r="D5" s="10"/>
      <c r="E5" s="10"/>
      <c r="F5" s="10"/>
      <c r="G5" s="11"/>
      <c r="H5" s="12"/>
      <c r="I5" s="10"/>
      <c r="J5" s="12"/>
      <c r="K5" s="13"/>
      <c r="L5" s="14"/>
      <c r="M5" s="10"/>
      <c r="N5" s="15"/>
      <c r="O5" s="16"/>
      <c r="P5" s="16"/>
      <c r="Q5" s="16"/>
      <c r="R5" s="16"/>
      <c r="S5" s="17"/>
    </row>
    <row r="6" spans="1:19" ht="18" customHeight="1">
      <c r="A6" s="9">
        <f>2-1</f>
        <v>1</v>
      </c>
      <c r="B6" s="10" t="s">
        <v>21</v>
      </c>
      <c r="C6" s="10" t="s">
        <v>22</v>
      </c>
      <c r="D6" s="10" t="s">
        <v>22</v>
      </c>
      <c r="E6" s="10" t="s">
        <v>23</v>
      </c>
      <c r="F6" s="10"/>
      <c r="G6" s="11">
        <v>4</v>
      </c>
      <c r="H6" s="12"/>
      <c r="I6" s="10"/>
      <c r="J6" s="12">
        <v>965</v>
      </c>
      <c r="K6" s="13">
        <v>9.66</v>
      </c>
      <c r="L6" s="14">
        <f t="shared" ref="L6:L37" si="0">ROUND((J6*K6),2)</f>
        <v>9321.9</v>
      </c>
      <c r="M6" s="10"/>
      <c r="N6" s="15">
        <v>9321.9</v>
      </c>
      <c r="O6" s="16" t="s">
        <v>24</v>
      </c>
      <c r="P6" s="16" t="s">
        <v>25</v>
      </c>
      <c r="Q6" s="16" t="s">
        <v>26</v>
      </c>
      <c r="R6" s="16" t="s">
        <v>23</v>
      </c>
      <c r="S6" s="17"/>
    </row>
    <row r="7" spans="1:19" ht="18" customHeight="1">
      <c r="A7" s="9">
        <f>3-1</f>
        <v>2</v>
      </c>
      <c r="B7" s="10" t="s">
        <v>27</v>
      </c>
      <c r="C7" s="10" t="s">
        <v>28</v>
      </c>
      <c r="D7" s="10" t="s">
        <v>28</v>
      </c>
      <c r="E7" s="10" t="s">
        <v>29</v>
      </c>
      <c r="F7" s="10"/>
      <c r="G7" s="11">
        <v>4</v>
      </c>
      <c r="H7" s="12"/>
      <c r="I7" s="10"/>
      <c r="J7" s="12">
        <v>772</v>
      </c>
      <c r="K7" s="13">
        <v>9.66</v>
      </c>
      <c r="L7" s="14">
        <f t="shared" si="0"/>
        <v>7457.52</v>
      </c>
      <c r="M7" s="10"/>
      <c r="N7" s="15">
        <v>7457.52</v>
      </c>
      <c r="O7" s="16" t="s">
        <v>30</v>
      </c>
      <c r="P7" s="16" t="s">
        <v>31</v>
      </c>
      <c r="Q7" s="16" t="s">
        <v>32</v>
      </c>
      <c r="R7" s="16" t="s">
        <v>29</v>
      </c>
      <c r="S7" s="17"/>
    </row>
    <row r="8" spans="1:19" ht="18" customHeight="1">
      <c r="A8" s="9">
        <f>4-1</f>
        <v>3</v>
      </c>
      <c r="B8" s="10" t="s">
        <v>33</v>
      </c>
      <c r="C8" s="10" t="s">
        <v>34</v>
      </c>
      <c r="D8" s="10" t="s">
        <v>34</v>
      </c>
      <c r="E8" s="10" t="s">
        <v>35</v>
      </c>
      <c r="F8" s="10"/>
      <c r="G8" s="11">
        <v>6</v>
      </c>
      <c r="H8" s="12"/>
      <c r="I8" s="10"/>
      <c r="J8" s="12">
        <v>965</v>
      </c>
      <c r="K8" s="13">
        <v>9.66</v>
      </c>
      <c r="L8" s="14">
        <f t="shared" si="0"/>
        <v>9321.9</v>
      </c>
      <c r="M8" s="10"/>
      <c r="N8" s="15">
        <v>9321.9</v>
      </c>
      <c r="O8" s="16" t="s">
        <v>36</v>
      </c>
      <c r="P8" s="16" t="s">
        <v>37</v>
      </c>
      <c r="Q8" s="16" t="s">
        <v>38</v>
      </c>
      <c r="R8" s="16" t="s">
        <v>35</v>
      </c>
      <c r="S8" s="17"/>
    </row>
    <row r="9" spans="1:19" ht="18" customHeight="1">
      <c r="A9" s="9">
        <f>5-1</f>
        <v>4</v>
      </c>
      <c r="B9" s="10" t="s">
        <v>39</v>
      </c>
      <c r="C9" s="10" t="s">
        <v>40</v>
      </c>
      <c r="D9" s="10" t="s">
        <v>40</v>
      </c>
      <c r="E9" s="10" t="s">
        <v>41</v>
      </c>
      <c r="F9" s="10"/>
      <c r="G9" s="11">
        <v>2</v>
      </c>
      <c r="H9" s="12"/>
      <c r="I9" s="10"/>
      <c r="J9" s="12">
        <v>772</v>
      </c>
      <c r="K9" s="13">
        <v>9.66</v>
      </c>
      <c r="L9" s="14">
        <f t="shared" si="0"/>
        <v>7457.52</v>
      </c>
      <c r="M9" s="10"/>
      <c r="N9" s="15">
        <v>7457.52</v>
      </c>
      <c r="O9" s="16" t="s">
        <v>42</v>
      </c>
      <c r="P9" s="16" t="s">
        <v>43</v>
      </c>
      <c r="Q9" s="16" t="s">
        <v>44</v>
      </c>
      <c r="R9" s="16" t="s">
        <v>41</v>
      </c>
      <c r="S9" s="17"/>
    </row>
    <row r="10" spans="1:19" ht="18" customHeight="1">
      <c r="A10" s="9">
        <f>6-1</f>
        <v>5</v>
      </c>
      <c r="B10" s="10" t="s">
        <v>45</v>
      </c>
      <c r="C10" s="10" t="s">
        <v>46</v>
      </c>
      <c r="D10" s="10" t="s">
        <v>46</v>
      </c>
      <c r="E10" s="10" t="s">
        <v>47</v>
      </c>
      <c r="F10" s="10"/>
      <c r="G10" s="11">
        <v>4</v>
      </c>
      <c r="H10" s="12"/>
      <c r="I10" s="10"/>
      <c r="J10" s="12">
        <v>965</v>
      </c>
      <c r="K10" s="13">
        <v>9.66</v>
      </c>
      <c r="L10" s="14">
        <f t="shared" si="0"/>
        <v>9321.9</v>
      </c>
      <c r="M10" s="10"/>
      <c r="N10" s="15">
        <v>9321.9</v>
      </c>
      <c r="O10" s="16" t="s">
        <v>48</v>
      </c>
      <c r="P10" s="16" t="s">
        <v>49</v>
      </c>
      <c r="Q10" s="16" t="s">
        <v>50</v>
      </c>
      <c r="R10" s="16" t="s">
        <v>47</v>
      </c>
      <c r="S10" s="17"/>
    </row>
    <row r="11" spans="1:19" ht="18" customHeight="1">
      <c r="A11" s="9">
        <f>7-1</f>
        <v>6</v>
      </c>
      <c r="B11" s="10" t="s">
        <v>51</v>
      </c>
      <c r="C11" s="10" t="s">
        <v>52</v>
      </c>
      <c r="D11" s="10" t="s">
        <v>52</v>
      </c>
      <c r="E11" s="10" t="s">
        <v>53</v>
      </c>
      <c r="F11" s="10"/>
      <c r="G11" s="11">
        <v>6</v>
      </c>
      <c r="H11" s="12"/>
      <c r="I11" s="10"/>
      <c r="J11" s="12">
        <v>965</v>
      </c>
      <c r="K11" s="13">
        <v>9.66</v>
      </c>
      <c r="L11" s="14">
        <f t="shared" si="0"/>
        <v>9321.9</v>
      </c>
      <c r="M11" s="10"/>
      <c r="N11" s="15">
        <v>9321.9</v>
      </c>
      <c r="O11" s="16" t="s">
        <v>54</v>
      </c>
      <c r="P11" s="16" t="s">
        <v>55</v>
      </c>
      <c r="Q11" s="16" t="s">
        <v>56</v>
      </c>
      <c r="R11" s="16" t="s">
        <v>53</v>
      </c>
      <c r="S11" s="17"/>
    </row>
    <row r="12" spans="1:19" ht="18" customHeight="1">
      <c r="A12" s="9">
        <f>8-1</f>
        <v>7</v>
      </c>
      <c r="B12" s="10" t="s">
        <v>57</v>
      </c>
      <c r="C12" s="10" t="s">
        <v>58</v>
      </c>
      <c r="D12" s="10" t="s">
        <v>58</v>
      </c>
      <c r="E12" s="10" t="s">
        <v>59</v>
      </c>
      <c r="F12" s="10"/>
      <c r="G12" s="11">
        <v>4</v>
      </c>
      <c r="H12" s="12"/>
      <c r="I12" s="10"/>
      <c r="J12" s="12">
        <v>772</v>
      </c>
      <c r="K12" s="13">
        <v>9.66</v>
      </c>
      <c r="L12" s="14">
        <f t="shared" si="0"/>
        <v>7457.52</v>
      </c>
      <c r="M12" s="10"/>
      <c r="N12" s="15">
        <v>7457.52</v>
      </c>
      <c r="O12" s="16" t="s">
        <v>60</v>
      </c>
      <c r="P12" s="16" t="s">
        <v>61</v>
      </c>
      <c r="Q12" s="16" t="s">
        <v>62</v>
      </c>
      <c r="R12" s="16" t="s">
        <v>59</v>
      </c>
      <c r="S12" s="17"/>
    </row>
    <row r="13" spans="1:19" ht="18" customHeight="1">
      <c r="A13" s="9">
        <f>9-1</f>
        <v>8</v>
      </c>
      <c r="B13" s="10" t="s">
        <v>63</v>
      </c>
      <c r="C13" s="10" t="s">
        <v>64</v>
      </c>
      <c r="D13" s="10" t="s">
        <v>64</v>
      </c>
      <c r="E13" s="10" t="s">
        <v>65</v>
      </c>
      <c r="F13" s="10"/>
      <c r="G13" s="11">
        <v>4</v>
      </c>
      <c r="H13" s="12"/>
      <c r="I13" s="10"/>
      <c r="J13" s="12">
        <v>965</v>
      </c>
      <c r="K13" s="13">
        <v>9.66</v>
      </c>
      <c r="L13" s="14">
        <f t="shared" si="0"/>
        <v>9321.9</v>
      </c>
      <c r="M13" s="10"/>
      <c r="N13" s="15">
        <v>9321.9</v>
      </c>
      <c r="O13" s="16" t="s">
        <v>66</v>
      </c>
      <c r="P13" s="16" t="s">
        <v>67</v>
      </c>
      <c r="Q13" s="16" t="s">
        <v>68</v>
      </c>
      <c r="R13" s="16" t="s">
        <v>65</v>
      </c>
      <c r="S13" s="17"/>
    </row>
    <row r="14" spans="1:19" ht="18" customHeight="1">
      <c r="A14" s="9">
        <f>10-1</f>
        <v>9</v>
      </c>
      <c r="B14" s="10" t="s">
        <v>69</v>
      </c>
      <c r="C14" s="10" t="s">
        <v>70</v>
      </c>
      <c r="D14" s="10" t="s">
        <v>70</v>
      </c>
      <c r="E14" s="10" t="s">
        <v>71</v>
      </c>
      <c r="F14" s="10"/>
      <c r="G14" s="11">
        <v>1</v>
      </c>
      <c r="H14" s="12"/>
      <c r="I14" s="10"/>
      <c r="J14" s="12">
        <v>193</v>
      </c>
      <c r="K14" s="13">
        <v>9.66</v>
      </c>
      <c r="L14" s="14">
        <f t="shared" si="0"/>
        <v>1864.38</v>
      </c>
      <c r="M14" s="10"/>
      <c r="N14" s="15">
        <v>1864.38</v>
      </c>
      <c r="O14" s="16" t="s">
        <v>72</v>
      </c>
      <c r="P14" s="16" t="s">
        <v>73</v>
      </c>
      <c r="Q14" s="16" t="s">
        <v>74</v>
      </c>
      <c r="R14" s="16" t="s">
        <v>71</v>
      </c>
      <c r="S14" s="17"/>
    </row>
    <row r="15" spans="1:19" ht="18" customHeight="1">
      <c r="A15" s="9">
        <f>11-1</f>
        <v>10</v>
      </c>
      <c r="B15" s="10" t="s">
        <v>75</v>
      </c>
      <c r="C15" s="10" t="s">
        <v>76</v>
      </c>
      <c r="D15" s="10" t="s">
        <v>76</v>
      </c>
      <c r="E15" s="10" t="s">
        <v>77</v>
      </c>
      <c r="F15" s="10"/>
      <c r="G15" s="11">
        <v>3</v>
      </c>
      <c r="H15" s="12"/>
      <c r="I15" s="10"/>
      <c r="J15" s="12">
        <v>772</v>
      </c>
      <c r="K15" s="13">
        <v>9.66</v>
      </c>
      <c r="L15" s="14">
        <f t="shared" si="0"/>
        <v>7457.52</v>
      </c>
      <c r="M15" s="10"/>
      <c r="N15" s="15">
        <v>7457.52</v>
      </c>
      <c r="O15" s="16" t="s">
        <v>78</v>
      </c>
      <c r="P15" s="16" t="s">
        <v>79</v>
      </c>
      <c r="Q15" s="16" t="s">
        <v>80</v>
      </c>
      <c r="R15" s="16" t="s">
        <v>77</v>
      </c>
      <c r="S15" s="17"/>
    </row>
    <row r="16" spans="1:19" ht="18" customHeight="1">
      <c r="A16" s="9">
        <f>12-1</f>
        <v>11</v>
      </c>
      <c r="B16" s="10" t="s">
        <v>81</v>
      </c>
      <c r="C16" s="10" t="s">
        <v>82</v>
      </c>
      <c r="D16" s="10" t="s">
        <v>82</v>
      </c>
      <c r="E16" s="10" t="s">
        <v>83</v>
      </c>
      <c r="F16" s="10"/>
      <c r="G16" s="11">
        <v>3</v>
      </c>
      <c r="H16" s="12"/>
      <c r="I16" s="10"/>
      <c r="J16" s="12">
        <v>772</v>
      </c>
      <c r="K16" s="13">
        <v>9.66</v>
      </c>
      <c r="L16" s="14">
        <f t="shared" si="0"/>
        <v>7457.52</v>
      </c>
      <c r="M16" s="10"/>
      <c r="N16" s="15">
        <v>7457.52</v>
      </c>
      <c r="O16" s="16" t="s">
        <v>84</v>
      </c>
      <c r="P16" s="16" t="s">
        <v>85</v>
      </c>
      <c r="Q16" s="16" t="s">
        <v>86</v>
      </c>
      <c r="R16" s="16" t="s">
        <v>83</v>
      </c>
      <c r="S16" s="17"/>
    </row>
    <row r="17" spans="1:19" ht="18" customHeight="1">
      <c r="A17" s="9">
        <f>13-1</f>
        <v>12</v>
      </c>
      <c r="B17" s="10" t="s">
        <v>87</v>
      </c>
      <c r="C17" s="10" t="s">
        <v>88</v>
      </c>
      <c r="D17" s="10" t="s">
        <v>88</v>
      </c>
      <c r="E17" s="10" t="s">
        <v>89</v>
      </c>
      <c r="F17" s="10"/>
      <c r="G17" s="11">
        <v>2</v>
      </c>
      <c r="H17" s="12"/>
      <c r="I17" s="10"/>
      <c r="J17" s="12">
        <v>579</v>
      </c>
      <c r="K17" s="13">
        <v>9.66</v>
      </c>
      <c r="L17" s="14">
        <f t="shared" si="0"/>
        <v>5593.14</v>
      </c>
      <c r="M17" s="10"/>
      <c r="N17" s="15">
        <v>5593.14</v>
      </c>
      <c r="O17" s="16" t="s">
        <v>90</v>
      </c>
      <c r="P17" s="16" t="s">
        <v>91</v>
      </c>
      <c r="Q17" s="16" t="s">
        <v>92</v>
      </c>
      <c r="R17" s="16" t="s">
        <v>89</v>
      </c>
      <c r="S17" s="17"/>
    </row>
    <row r="18" spans="1:19" ht="18" customHeight="1">
      <c r="A18" s="9">
        <f>14-1</f>
        <v>13</v>
      </c>
      <c r="B18" s="10" t="s">
        <v>93</v>
      </c>
      <c r="C18" s="10" t="s">
        <v>94</v>
      </c>
      <c r="D18" s="10" t="s">
        <v>94</v>
      </c>
      <c r="E18" s="10" t="s">
        <v>95</v>
      </c>
      <c r="F18" s="10"/>
      <c r="G18" s="11">
        <v>3</v>
      </c>
      <c r="H18" s="12"/>
      <c r="I18" s="10"/>
      <c r="J18" s="12">
        <v>772</v>
      </c>
      <c r="K18" s="13">
        <v>9.66</v>
      </c>
      <c r="L18" s="14">
        <f t="shared" si="0"/>
        <v>7457.52</v>
      </c>
      <c r="M18" s="10"/>
      <c r="N18" s="15">
        <v>7457.52</v>
      </c>
      <c r="O18" s="16" t="s">
        <v>96</v>
      </c>
      <c r="P18" s="16" t="s">
        <v>97</v>
      </c>
      <c r="Q18" s="16" t="s">
        <v>98</v>
      </c>
      <c r="R18" s="16" t="s">
        <v>95</v>
      </c>
      <c r="S18" s="17"/>
    </row>
    <row r="19" spans="1:19" ht="18" customHeight="1">
      <c r="A19" s="9">
        <f>15-1</f>
        <v>14</v>
      </c>
      <c r="B19" s="10" t="s">
        <v>99</v>
      </c>
      <c r="C19" s="10" t="s">
        <v>100</v>
      </c>
      <c r="D19" s="10" t="s">
        <v>100</v>
      </c>
      <c r="E19" s="10" t="s">
        <v>101</v>
      </c>
      <c r="F19" s="10"/>
      <c r="G19" s="11">
        <v>1</v>
      </c>
      <c r="H19" s="12"/>
      <c r="I19" s="10"/>
      <c r="J19" s="12">
        <v>386</v>
      </c>
      <c r="K19" s="13">
        <v>9.66</v>
      </c>
      <c r="L19" s="14">
        <f t="shared" si="0"/>
        <v>3728.76</v>
      </c>
      <c r="M19" s="10"/>
      <c r="N19" s="15">
        <v>3728.76</v>
      </c>
      <c r="O19" s="16" t="s">
        <v>102</v>
      </c>
      <c r="P19" s="16" t="s">
        <v>103</v>
      </c>
      <c r="Q19" s="16" t="s">
        <v>104</v>
      </c>
      <c r="R19" s="16" t="s">
        <v>101</v>
      </c>
      <c r="S19" s="17"/>
    </row>
    <row r="20" spans="1:19" ht="18" customHeight="1">
      <c r="A20" s="9">
        <f>16-1</f>
        <v>15</v>
      </c>
      <c r="B20" s="10" t="s">
        <v>105</v>
      </c>
      <c r="C20" s="10" t="s">
        <v>106</v>
      </c>
      <c r="D20" s="10" t="s">
        <v>106</v>
      </c>
      <c r="E20" s="10" t="s">
        <v>107</v>
      </c>
      <c r="F20" s="10"/>
      <c r="G20" s="11">
        <v>3</v>
      </c>
      <c r="H20" s="12"/>
      <c r="I20" s="10"/>
      <c r="J20" s="12">
        <v>772</v>
      </c>
      <c r="K20" s="13">
        <v>9.66</v>
      </c>
      <c r="L20" s="14">
        <f t="shared" si="0"/>
        <v>7457.52</v>
      </c>
      <c r="M20" s="10"/>
      <c r="N20" s="15">
        <v>7457.52</v>
      </c>
      <c r="O20" s="16" t="s">
        <v>108</v>
      </c>
      <c r="P20" s="16" t="s">
        <v>109</v>
      </c>
      <c r="Q20" s="16" t="s">
        <v>110</v>
      </c>
      <c r="R20" s="16" t="s">
        <v>107</v>
      </c>
      <c r="S20" s="17"/>
    </row>
    <row r="21" spans="1:19" ht="18" customHeight="1">
      <c r="A21" s="9">
        <f>17-1</f>
        <v>16</v>
      </c>
      <c r="B21" s="10" t="s">
        <v>111</v>
      </c>
      <c r="C21" s="10" t="s">
        <v>112</v>
      </c>
      <c r="D21" s="10" t="s">
        <v>112</v>
      </c>
      <c r="E21" s="10" t="s">
        <v>113</v>
      </c>
      <c r="F21" s="10"/>
      <c r="G21" s="11">
        <v>5</v>
      </c>
      <c r="H21" s="12"/>
      <c r="I21" s="10"/>
      <c r="J21" s="12">
        <v>1158</v>
      </c>
      <c r="K21" s="13">
        <v>9.66</v>
      </c>
      <c r="L21" s="14">
        <f t="shared" si="0"/>
        <v>11186.28</v>
      </c>
      <c r="M21" s="10"/>
      <c r="N21" s="15">
        <v>11186.28</v>
      </c>
      <c r="O21" s="16" t="s">
        <v>114</v>
      </c>
      <c r="P21" s="16" t="s">
        <v>115</v>
      </c>
      <c r="Q21" s="16" t="s">
        <v>116</v>
      </c>
      <c r="R21" s="16" t="s">
        <v>113</v>
      </c>
      <c r="S21" s="17"/>
    </row>
    <row r="22" spans="1:19" ht="18" customHeight="1">
      <c r="A22" s="9">
        <f>18-1</f>
        <v>17</v>
      </c>
      <c r="B22" s="10" t="s">
        <v>117</v>
      </c>
      <c r="C22" s="10" t="s">
        <v>118</v>
      </c>
      <c r="D22" s="10" t="s">
        <v>118</v>
      </c>
      <c r="E22" s="10" t="s">
        <v>119</v>
      </c>
      <c r="F22" s="10"/>
      <c r="G22" s="11">
        <v>4</v>
      </c>
      <c r="H22" s="12"/>
      <c r="I22" s="10"/>
      <c r="J22" s="12">
        <v>772</v>
      </c>
      <c r="K22" s="13">
        <v>9.66</v>
      </c>
      <c r="L22" s="14">
        <f t="shared" si="0"/>
        <v>7457.52</v>
      </c>
      <c r="M22" s="10"/>
      <c r="N22" s="15">
        <v>7457.52</v>
      </c>
      <c r="O22" s="16" t="s">
        <v>120</v>
      </c>
      <c r="P22" s="16" t="s">
        <v>121</v>
      </c>
      <c r="Q22" s="16" t="s">
        <v>122</v>
      </c>
      <c r="R22" s="16" t="s">
        <v>119</v>
      </c>
      <c r="S22" s="17"/>
    </row>
    <row r="23" spans="1:19" ht="18" customHeight="1">
      <c r="A23" s="9">
        <f>19-1</f>
        <v>18</v>
      </c>
      <c r="B23" s="10" t="s">
        <v>123</v>
      </c>
      <c r="C23" s="10" t="s">
        <v>124</v>
      </c>
      <c r="D23" s="10" t="s">
        <v>124</v>
      </c>
      <c r="E23" s="10" t="s">
        <v>125</v>
      </c>
      <c r="F23" s="10"/>
      <c r="G23" s="11">
        <v>6</v>
      </c>
      <c r="H23" s="12"/>
      <c r="I23" s="10"/>
      <c r="J23" s="12">
        <v>1351</v>
      </c>
      <c r="K23" s="13">
        <v>9.66</v>
      </c>
      <c r="L23" s="14">
        <f t="shared" si="0"/>
        <v>13050.66</v>
      </c>
      <c r="M23" s="10"/>
      <c r="N23" s="15">
        <v>13050.66</v>
      </c>
      <c r="O23" s="16" t="s">
        <v>126</v>
      </c>
      <c r="P23" s="16" t="s">
        <v>127</v>
      </c>
      <c r="Q23" s="16" t="s">
        <v>128</v>
      </c>
      <c r="R23" s="16" t="s">
        <v>125</v>
      </c>
      <c r="S23" s="17"/>
    </row>
    <row r="24" spans="1:19" ht="18" customHeight="1">
      <c r="A24" s="9">
        <f>20-1</f>
        <v>19</v>
      </c>
      <c r="B24" s="10" t="s">
        <v>129</v>
      </c>
      <c r="C24" s="10" t="s">
        <v>130</v>
      </c>
      <c r="D24" s="10" t="s">
        <v>130</v>
      </c>
      <c r="E24" s="10" t="s">
        <v>131</v>
      </c>
      <c r="F24" s="10"/>
      <c r="G24" s="11">
        <v>3</v>
      </c>
      <c r="H24" s="12"/>
      <c r="I24" s="10"/>
      <c r="J24" s="12">
        <v>1351</v>
      </c>
      <c r="K24" s="13">
        <v>9.66</v>
      </c>
      <c r="L24" s="14">
        <f t="shared" si="0"/>
        <v>13050.66</v>
      </c>
      <c r="M24" s="10"/>
      <c r="N24" s="15">
        <v>13050.66</v>
      </c>
      <c r="O24" s="16" t="s">
        <v>132</v>
      </c>
      <c r="P24" s="16" t="s">
        <v>133</v>
      </c>
      <c r="Q24" s="16" t="s">
        <v>134</v>
      </c>
      <c r="R24" s="16" t="s">
        <v>131</v>
      </c>
      <c r="S24" s="17"/>
    </row>
    <row r="25" spans="1:19" ht="18" customHeight="1">
      <c r="A25" s="9">
        <f>21-1</f>
        <v>20</v>
      </c>
      <c r="B25" s="10" t="s">
        <v>135</v>
      </c>
      <c r="C25" s="10" t="s">
        <v>136</v>
      </c>
      <c r="D25" s="10" t="s">
        <v>136</v>
      </c>
      <c r="E25" s="10" t="s">
        <v>137</v>
      </c>
      <c r="F25" s="10"/>
      <c r="G25" s="11">
        <v>4</v>
      </c>
      <c r="H25" s="12"/>
      <c r="I25" s="10"/>
      <c r="J25" s="12">
        <v>772</v>
      </c>
      <c r="K25" s="13">
        <v>9.66</v>
      </c>
      <c r="L25" s="14">
        <f t="shared" si="0"/>
        <v>7457.52</v>
      </c>
      <c r="M25" s="10"/>
      <c r="N25" s="15">
        <v>7457.52</v>
      </c>
      <c r="O25" s="16" t="s">
        <v>138</v>
      </c>
      <c r="P25" s="16" t="s">
        <v>139</v>
      </c>
      <c r="Q25" s="16" t="s">
        <v>140</v>
      </c>
      <c r="R25" s="16" t="s">
        <v>137</v>
      </c>
      <c r="S25" s="17"/>
    </row>
    <row r="26" spans="1:19" ht="18" customHeight="1">
      <c r="A26" s="9">
        <f>22-1</f>
        <v>21</v>
      </c>
      <c r="B26" s="10" t="s">
        <v>141</v>
      </c>
      <c r="C26" s="10" t="s">
        <v>142</v>
      </c>
      <c r="D26" s="10" t="s">
        <v>142</v>
      </c>
      <c r="E26" s="10" t="s">
        <v>143</v>
      </c>
      <c r="F26" s="10"/>
      <c r="G26" s="11">
        <v>4</v>
      </c>
      <c r="H26" s="12"/>
      <c r="I26" s="10"/>
      <c r="J26" s="12">
        <v>772</v>
      </c>
      <c r="K26" s="13">
        <v>9.66</v>
      </c>
      <c r="L26" s="14">
        <f t="shared" si="0"/>
        <v>7457.52</v>
      </c>
      <c r="M26" s="10"/>
      <c r="N26" s="15">
        <v>7457.52</v>
      </c>
      <c r="O26" s="16" t="s">
        <v>144</v>
      </c>
      <c r="P26" s="16" t="s">
        <v>145</v>
      </c>
      <c r="Q26" s="16" t="s">
        <v>146</v>
      </c>
      <c r="R26" s="16" t="s">
        <v>143</v>
      </c>
      <c r="S26" s="17"/>
    </row>
    <row r="27" spans="1:19" ht="18" customHeight="1">
      <c r="A27" s="9">
        <f>23-1</f>
        <v>22</v>
      </c>
      <c r="B27" s="10" t="s">
        <v>147</v>
      </c>
      <c r="C27" s="10" t="s">
        <v>148</v>
      </c>
      <c r="D27" s="10" t="s">
        <v>148</v>
      </c>
      <c r="E27" s="10" t="s">
        <v>149</v>
      </c>
      <c r="F27" s="10"/>
      <c r="G27" s="11">
        <v>3</v>
      </c>
      <c r="H27" s="12"/>
      <c r="I27" s="10"/>
      <c r="J27" s="12">
        <v>1158</v>
      </c>
      <c r="K27" s="13">
        <v>9.66</v>
      </c>
      <c r="L27" s="14">
        <f t="shared" si="0"/>
        <v>11186.28</v>
      </c>
      <c r="M27" s="10"/>
      <c r="N27" s="15">
        <v>11186.28</v>
      </c>
      <c r="O27" s="16" t="s">
        <v>150</v>
      </c>
      <c r="P27" s="16" t="s">
        <v>151</v>
      </c>
      <c r="Q27" s="16" t="s">
        <v>152</v>
      </c>
      <c r="R27" s="16" t="s">
        <v>149</v>
      </c>
      <c r="S27" s="17"/>
    </row>
    <row r="28" spans="1:19" ht="18" customHeight="1">
      <c r="A28" s="9">
        <f>24-1</f>
        <v>23</v>
      </c>
      <c r="B28" s="10" t="s">
        <v>153</v>
      </c>
      <c r="C28" s="10" t="s">
        <v>154</v>
      </c>
      <c r="D28" s="10" t="s">
        <v>154</v>
      </c>
      <c r="E28" s="10" t="s">
        <v>155</v>
      </c>
      <c r="F28" s="10"/>
      <c r="G28" s="11">
        <v>3</v>
      </c>
      <c r="H28" s="12"/>
      <c r="I28" s="10"/>
      <c r="J28" s="12">
        <v>579</v>
      </c>
      <c r="K28" s="13">
        <v>9.66</v>
      </c>
      <c r="L28" s="14">
        <f t="shared" si="0"/>
        <v>5593.14</v>
      </c>
      <c r="M28" s="10"/>
      <c r="N28" s="15">
        <v>5593.14</v>
      </c>
      <c r="O28" s="16" t="s">
        <v>156</v>
      </c>
      <c r="P28" s="16" t="s">
        <v>157</v>
      </c>
      <c r="Q28" s="16" t="s">
        <v>158</v>
      </c>
      <c r="R28" s="16" t="s">
        <v>155</v>
      </c>
      <c r="S28" s="17"/>
    </row>
    <row r="29" spans="1:19" ht="18" customHeight="1">
      <c r="A29" s="9">
        <f>25-1</f>
        <v>24</v>
      </c>
      <c r="B29" s="10" t="s">
        <v>159</v>
      </c>
      <c r="C29" s="10" t="s">
        <v>160</v>
      </c>
      <c r="D29" s="10" t="s">
        <v>160</v>
      </c>
      <c r="E29" s="10" t="s">
        <v>161</v>
      </c>
      <c r="F29" s="10"/>
      <c r="G29" s="11">
        <v>4</v>
      </c>
      <c r="H29" s="12"/>
      <c r="I29" s="10"/>
      <c r="J29" s="12">
        <v>772</v>
      </c>
      <c r="K29" s="13">
        <v>9.66</v>
      </c>
      <c r="L29" s="14">
        <f t="shared" si="0"/>
        <v>7457.52</v>
      </c>
      <c r="M29" s="10"/>
      <c r="N29" s="15">
        <v>7457.52</v>
      </c>
      <c r="O29" s="16" t="s">
        <v>162</v>
      </c>
      <c r="P29" s="16" t="s">
        <v>163</v>
      </c>
      <c r="Q29" s="16" t="s">
        <v>164</v>
      </c>
      <c r="R29" s="16" t="s">
        <v>161</v>
      </c>
      <c r="S29" s="17"/>
    </row>
    <row r="30" spans="1:19" ht="18" customHeight="1">
      <c r="A30" s="9">
        <f>26-1</f>
        <v>25</v>
      </c>
      <c r="B30" s="10" t="s">
        <v>165</v>
      </c>
      <c r="C30" s="10" t="s">
        <v>166</v>
      </c>
      <c r="D30" s="10" t="s">
        <v>166</v>
      </c>
      <c r="E30" s="10" t="s">
        <v>167</v>
      </c>
      <c r="F30" s="10"/>
      <c r="G30" s="11">
        <v>3</v>
      </c>
      <c r="H30" s="12"/>
      <c r="I30" s="10"/>
      <c r="J30" s="12">
        <v>579</v>
      </c>
      <c r="K30" s="13">
        <v>9.66</v>
      </c>
      <c r="L30" s="14">
        <f t="shared" si="0"/>
        <v>5593.14</v>
      </c>
      <c r="M30" s="10"/>
      <c r="N30" s="15">
        <v>5593.14</v>
      </c>
      <c r="O30" s="16" t="s">
        <v>168</v>
      </c>
      <c r="P30" s="16" t="s">
        <v>169</v>
      </c>
      <c r="Q30" s="16" t="s">
        <v>170</v>
      </c>
      <c r="R30" s="16" t="s">
        <v>167</v>
      </c>
      <c r="S30" s="17"/>
    </row>
    <row r="31" spans="1:19" ht="18" customHeight="1">
      <c r="A31" s="9">
        <f>27-1</f>
        <v>26</v>
      </c>
      <c r="B31" s="10" t="s">
        <v>171</v>
      </c>
      <c r="C31" s="10" t="s">
        <v>172</v>
      </c>
      <c r="D31" s="10" t="s">
        <v>172</v>
      </c>
      <c r="E31" s="10" t="s">
        <v>173</v>
      </c>
      <c r="F31" s="10"/>
      <c r="G31" s="11">
        <v>3</v>
      </c>
      <c r="H31" s="12"/>
      <c r="I31" s="10"/>
      <c r="J31" s="12">
        <v>579</v>
      </c>
      <c r="K31" s="13">
        <v>9.66</v>
      </c>
      <c r="L31" s="14">
        <f t="shared" si="0"/>
        <v>5593.14</v>
      </c>
      <c r="M31" s="10"/>
      <c r="N31" s="15">
        <v>5593.14</v>
      </c>
      <c r="O31" s="16" t="s">
        <v>174</v>
      </c>
      <c r="P31" s="16" t="s">
        <v>175</v>
      </c>
      <c r="Q31" s="16" t="s">
        <v>176</v>
      </c>
      <c r="R31" s="16" t="s">
        <v>173</v>
      </c>
      <c r="S31" s="17"/>
    </row>
    <row r="32" spans="1:19" ht="18" customHeight="1">
      <c r="A32" s="9">
        <f>28-1</f>
        <v>27</v>
      </c>
      <c r="B32" s="10" t="s">
        <v>177</v>
      </c>
      <c r="C32" s="10" t="s">
        <v>178</v>
      </c>
      <c r="D32" s="10" t="s">
        <v>178</v>
      </c>
      <c r="E32" s="10" t="s">
        <v>179</v>
      </c>
      <c r="F32" s="10"/>
      <c r="G32" s="11">
        <v>2</v>
      </c>
      <c r="H32" s="12"/>
      <c r="I32" s="10"/>
      <c r="J32" s="12">
        <v>386</v>
      </c>
      <c r="K32" s="13">
        <v>9.66</v>
      </c>
      <c r="L32" s="14">
        <f t="shared" si="0"/>
        <v>3728.76</v>
      </c>
      <c r="M32" s="10"/>
      <c r="N32" s="15">
        <v>3728.76</v>
      </c>
      <c r="O32" s="16" t="s">
        <v>180</v>
      </c>
      <c r="P32" s="16" t="s">
        <v>181</v>
      </c>
      <c r="Q32" s="16" t="s">
        <v>182</v>
      </c>
      <c r="R32" s="16" t="s">
        <v>179</v>
      </c>
      <c r="S32" s="17"/>
    </row>
    <row r="33" spans="1:19" ht="18" customHeight="1">
      <c r="A33" s="9">
        <f>29-1</f>
        <v>28</v>
      </c>
      <c r="B33" s="10" t="s">
        <v>183</v>
      </c>
      <c r="C33" s="10" t="s">
        <v>184</v>
      </c>
      <c r="D33" s="10" t="s">
        <v>184</v>
      </c>
      <c r="E33" s="10" t="s">
        <v>185</v>
      </c>
      <c r="F33" s="10"/>
      <c r="G33" s="11">
        <v>4</v>
      </c>
      <c r="H33" s="12"/>
      <c r="I33" s="10"/>
      <c r="J33" s="12">
        <v>772</v>
      </c>
      <c r="K33" s="13">
        <v>9.66</v>
      </c>
      <c r="L33" s="14">
        <f t="shared" si="0"/>
        <v>7457.52</v>
      </c>
      <c r="M33" s="10"/>
      <c r="N33" s="15">
        <v>7457.52</v>
      </c>
      <c r="O33" s="16" t="s">
        <v>186</v>
      </c>
      <c r="P33" s="16" t="s">
        <v>187</v>
      </c>
      <c r="Q33" s="16" t="s">
        <v>188</v>
      </c>
      <c r="R33" s="16" t="s">
        <v>185</v>
      </c>
      <c r="S33" s="17"/>
    </row>
    <row r="34" spans="1:19" ht="18" customHeight="1">
      <c r="A34" s="9">
        <f>30-1</f>
        <v>29</v>
      </c>
      <c r="B34" s="10" t="s">
        <v>189</v>
      </c>
      <c r="C34" s="10" t="s">
        <v>190</v>
      </c>
      <c r="D34" s="10" t="s">
        <v>190</v>
      </c>
      <c r="E34" s="10" t="s">
        <v>191</v>
      </c>
      <c r="F34" s="10"/>
      <c r="G34" s="11">
        <v>6</v>
      </c>
      <c r="H34" s="12"/>
      <c r="I34" s="10"/>
      <c r="J34" s="12">
        <v>1351</v>
      </c>
      <c r="K34" s="13">
        <v>9.66</v>
      </c>
      <c r="L34" s="14">
        <f t="shared" si="0"/>
        <v>13050.66</v>
      </c>
      <c r="M34" s="10"/>
      <c r="N34" s="15">
        <v>13050.66</v>
      </c>
      <c r="O34" s="16" t="s">
        <v>192</v>
      </c>
      <c r="P34" s="16" t="s">
        <v>193</v>
      </c>
      <c r="Q34" s="16" t="s">
        <v>194</v>
      </c>
      <c r="R34" s="16" t="s">
        <v>191</v>
      </c>
      <c r="S34" s="17"/>
    </row>
    <row r="35" spans="1:19" ht="18" customHeight="1">
      <c r="A35" s="9">
        <f>31-1</f>
        <v>30</v>
      </c>
      <c r="B35" s="10" t="s">
        <v>195</v>
      </c>
      <c r="C35" s="10" t="s">
        <v>196</v>
      </c>
      <c r="D35" s="10" t="s">
        <v>196</v>
      </c>
      <c r="E35" s="10" t="s">
        <v>197</v>
      </c>
      <c r="F35" s="10"/>
      <c r="G35" s="11">
        <v>4</v>
      </c>
      <c r="H35" s="12"/>
      <c r="I35" s="10"/>
      <c r="J35" s="12">
        <v>772</v>
      </c>
      <c r="K35" s="13">
        <v>9.66</v>
      </c>
      <c r="L35" s="14">
        <f t="shared" si="0"/>
        <v>7457.52</v>
      </c>
      <c r="M35" s="10"/>
      <c r="N35" s="15">
        <v>7457.52</v>
      </c>
      <c r="O35" s="16" t="s">
        <v>198</v>
      </c>
      <c r="P35" s="16" t="s">
        <v>199</v>
      </c>
      <c r="Q35" s="16" t="s">
        <v>200</v>
      </c>
      <c r="R35" s="16" t="s">
        <v>197</v>
      </c>
      <c r="S35" s="17"/>
    </row>
    <row r="36" spans="1:19" ht="18" customHeight="1">
      <c r="A36" s="9">
        <f>32-1</f>
        <v>31</v>
      </c>
      <c r="B36" s="10" t="s">
        <v>201</v>
      </c>
      <c r="C36" s="10" t="s">
        <v>202</v>
      </c>
      <c r="D36" s="10" t="s">
        <v>202</v>
      </c>
      <c r="E36" s="10" t="s">
        <v>203</v>
      </c>
      <c r="F36" s="10"/>
      <c r="G36" s="11">
        <v>2</v>
      </c>
      <c r="H36" s="12"/>
      <c r="I36" s="10"/>
      <c r="J36" s="12">
        <v>965</v>
      </c>
      <c r="K36" s="13">
        <v>9.66</v>
      </c>
      <c r="L36" s="14">
        <f t="shared" si="0"/>
        <v>9321.9</v>
      </c>
      <c r="M36" s="10"/>
      <c r="N36" s="15">
        <v>9321.9</v>
      </c>
      <c r="O36" s="16" t="s">
        <v>204</v>
      </c>
      <c r="P36" s="16" t="s">
        <v>205</v>
      </c>
      <c r="Q36" s="16" t="s">
        <v>206</v>
      </c>
      <c r="R36" s="16" t="s">
        <v>203</v>
      </c>
      <c r="S36" s="17"/>
    </row>
    <row r="37" spans="1:19" ht="18" customHeight="1">
      <c r="A37" s="9">
        <f>33-1</f>
        <v>32</v>
      </c>
      <c r="B37" s="10" t="s">
        <v>207</v>
      </c>
      <c r="C37" s="10" t="s">
        <v>208</v>
      </c>
      <c r="D37" s="10" t="s">
        <v>208</v>
      </c>
      <c r="E37" s="10" t="s">
        <v>209</v>
      </c>
      <c r="F37" s="10"/>
      <c r="G37" s="11">
        <v>3</v>
      </c>
      <c r="H37" s="12"/>
      <c r="I37" s="10"/>
      <c r="J37" s="12">
        <v>579</v>
      </c>
      <c r="K37" s="13">
        <v>9.66</v>
      </c>
      <c r="L37" s="14">
        <f t="shared" si="0"/>
        <v>5593.14</v>
      </c>
      <c r="M37" s="10"/>
      <c r="N37" s="15">
        <v>5593.14</v>
      </c>
      <c r="O37" s="16" t="s">
        <v>210</v>
      </c>
      <c r="P37" s="16" t="s">
        <v>211</v>
      </c>
      <c r="Q37" s="16" t="s">
        <v>212</v>
      </c>
      <c r="R37" s="16" t="s">
        <v>209</v>
      </c>
      <c r="S37" s="17"/>
    </row>
    <row r="38" spans="1:19" ht="18" customHeight="1">
      <c r="A38" s="9">
        <f>34-1</f>
        <v>33</v>
      </c>
      <c r="B38" s="10" t="s">
        <v>213</v>
      </c>
      <c r="C38" s="10" t="s">
        <v>214</v>
      </c>
      <c r="D38" s="10" t="s">
        <v>214</v>
      </c>
      <c r="E38" s="10" t="s">
        <v>215</v>
      </c>
      <c r="F38" s="10"/>
      <c r="G38" s="11">
        <v>5</v>
      </c>
      <c r="H38" s="12"/>
      <c r="I38" s="10"/>
      <c r="J38" s="12">
        <v>1158</v>
      </c>
      <c r="K38" s="13">
        <v>9.66</v>
      </c>
      <c r="L38" s="14">
        <f t="shared" ref="L38:L69" si="1">ROUND((J38*K38),2)</f>
        <v>11186.28</v>
      </c>
      <c r="M38" s="10"/>
      <c r="N38" s="15">
        <v>11186.28</v>
      </c>
      <c r="O38" s="16" t="s">
        <v>216</v>
      </c>
      <c r="P38" s="16" t="s">
        <v>217</v>
      </c>
      <c r="Q38" s="16" t="s">
        <v>218</v>
      </c>
      <c r="R38" s="16" t="s">
        <v>215</v>
      </c>
      <c r="S38" s="17"/>
    </row>
    <row r="39" spans="1:19" ht="18" customHeight="1">
      <c r="A39" s="9">
        <f>35-1</f>
        <v>34</v>
      </c>
      <c r="B39" s="10" t="s">
        <v>219</v>
      </c>
      <c r="C39" s="10" t="s">
        <v>220</v>
      </c>
      <c r="D39" s="10" t="s">
        <v>220</v>
      </c>
      <c r="E39" s="10" t="s">
        <v>221</v>
      </c>
      <c r="F39" s="10"/>
      <c r="G39" s="11">
        <v>3</v>
      </c>
      <c r="H39" s="12"/>
      <c r="I39" s="10"/>
      <c r="J39" s="12">
        <v>772</v>
      </c>
      <c r="K39" s="13">
        <v>9.66</v>
      </c>
      <c r="L39" s="14">
        <f t="shared" si="1"/>
        <v>7457.52</v>
      </c>
      <c r="M39" s="10"/>
      <c r="N39" s="15">
        <v>7457.52</v>
      </c>
      <c r="O39" s="16" t="s">
        <v>222</v>
      </c>
      <c r="P39" s="16" t="s">
        <v>223</v>
      </c>
      <c r="Q39" s="16" t="s">
        <v>224</v>
      </c>
      <c r="R39" s="16" t="s">
        <v>221</v>
      </c>
      <c r="S39" s="17"/>
    </row>
    <row r="40" spans="1:19" ht="18" customHeight="1">
      <c r="A40" s="9">
        <f>36-1</f>
        <v>35</v>
      </c>
      <c r="B40" s="10" t="s">
        <v>225</v>
      </c>
      <c r="C40" s="10" t="s">
        <v>226</v>
      </c>
      <c r="D40" s="10" t="s">
        <v>226</v>
      </c>
      <c r="E40" s="10" t="s">
        <v>227</v>
      </c>
      <c r="F40" s="10"/>
      <c r="G40" s="11">
        <v>2</v>
      </c>
      <c r="H40" s="12"/>
      <c r="I40" s="10"/>
      <c r="J40" s="12">
        <v>579</v>
      </c>
      <c r="K40" s="13">
        <v>9.66</v>
      </c>
      <c r="L40" s="14">
        <f t="shared" si="1"/>
        <v>5593.14</v>
      </c>
      <c r="M40" s="10"/>
      <c r="N40" s="15">
        <v>5593.14</v>
      </c>
      <c r="O40" s="16" t="s">
        <v>228</v>
      </c>
      <c r="P40" s="16" t="s">
        <v>229</v>
      </c>
      <c r="Q40" s="16" t="s">
        <v>230</v>
      </c>
      <c r="R40" s="16" t="s">
        <v>227</v>
      </c>
      <c r="S40" s="17"/>
    </row>
    <row r="41" spans="1:19" ht="18" customHeight="1">
      <c r="A41" s="9">
        <f>37-1</f>
        <v>36</v>
      </c>
      <c r="B41" s="10" t="s">
        <v>231</v>
      </c>
      <c r="C41" s="10" t="s">
        <v>232</v>
      </c>
      <c r="D41" s="10" t="s">
        <v>232</v>
      </c>
      <c r="E41" s="10" t="s">
        <v>233</v>
      </c>
      <c r="F41" s="10"/>
      <c r="G41" s="11">
        <v>3</v>
      </c>
      <c r="H41" s="12"/>
      <c r="I41" s="10"/>
      <c r="J41" s="12">
        <v>579</v>
      </c>
      <c r="K41" s="13">
        <v>9.66</v>
      </c>
      <c r="L41" s="14">
        <f t="shared" si="1"/>
        <v>5593.14</v>
      </c>
      <c r="M41" s="10"/>
      <c r="N41" s="15">
        <v>5593.14</v>
      </c>
      <c r="O41" s="16" t="s">
        <v>234</v>
      </c>
      <c r="P41" s="16" t="s">
        <v>235</v>
      </c>
      <c r="Q41" s="16" t="s">
        <v>236</v>
      </c>
      <c r="R41" s="16" t="s">
        <v>233</v>
      </c>
      <c r="S41" s="17"/>
    </row>
    <row r="42" spans="1:19" ht="18" customHeight="1">
      <c r="A42" s="9">
        <f>38-1</f>
        <v>37</v>
      </c>
      <c r="B42" s="10" t="s">
        <v>237</v>
      </c>
      <c r="C42" s="10" t="s">
        <v>238</v>
      </c>
      <c r="D42" s="10" t="s">
        <v>238</v>
      </c>
      <c r="E42" s="10" t="s">
        <v>239</v>
      </c>
      <c r="F42" s="10"/>
      <c r="G42" s="11">
        <v>1</v>
      </c>
      <c r="H42" s="12"/>
      <c r="I42" s="10"/>
      <c r="J42" s="12">
        <v>772</v>
      </c>
      <c r="K42" s="13">
        <v>9.66</v>
      </c>
      <c r="L42" s="14">
        <f t="shared" si="1"/>
        <v>7457.52</v>
      </c>
      <c r="M42" s="10"/>
      <c r="N42" s="15">
        <v>7457.52</v>
      </c>
      <c r="O42" s="16" t="s">
        <v>240</v>
      </c>
      <c r="P42" s="16" t="s">
        <v>241</v>
      </c>
      <c r="Q42" s="16" t="s">
        <v>242</v>
      </c>
      <c r="R42" s="16" t="s">
        <v>239</v>
      </c>
      <c r="S42" s="17"/>
    </row>
    <row r="43" spans="1:19" ht="18" customHeight="1">
      <c r="A43" s="9">
        <f>39-1</f>
        <v>38</v>
      </c>
      <c r="B43" s="10" t="s">
        <v>243</v>
      </c>
      <c r="C43" s="10" t="s">
        <v>244</v>
      </c>
      <c r="D43" s="10" t="s">
        <v>244</v>
      </c>
      <c r="E43" s="10" t="s">
        <v>245</v>
      </c>
      <c r="F43" s="10"/>
      <c r="G43" s="11">
        <v>5</v>
      </c>
      <c r="H43" s="12"/>
      <c r="I43" s="10"/>
      <c r="J43" s="12">
        <v>772</v>
      </c>
      <c r="K43" s="13">
        <v>9.66</v>
      </c>
      <c r="L43" s="14">
        <f t="shared" si="1"/>
        <v>7457.52</v>
      </c>
      <c r="M43" s="10"/>
      <c r="N43" s="15">
        <v>7457.52</v>
      </c>
      <c r="O43" s="16" t="s">
        <v>246</v>
      </c>
      <c r="P43" s="16" t="s">
        <v>247</v>
      </c>
      <c r="Q43" s="16" t="s">
        <v>248</v>
      </c>
      <c r="R43" s="16" t="s">
        <v>245</v>
      </c>
      <c r="S43" s="17"/>
    </row>
    <row r="44" spans="1:19" ht="18" customHeight="1">
      <c r="A44" s="9">
        <f>40-1</f>
        <v>39</v>
      </c>
      <c r="B44" s="10" t="s">
        <v>249</v>
      </c>
      <c r="C44" s="10" t="s">
        <v>250</v>
      </c>
      <c r="D44" s="10" t="s">
        <v>250</v>
      </c>
      <c r="E44" s="10" t="s">
        <v>251</v>
      </c>
      <c r="F44" s="10"/>
      <c r="G44" s="11">
        <v>4</v>
      </c>
      <c r="H44" s="12"/>
      <c r="I44" s="10"/>
      <c r="J44" s="12">
        <v>1351</v>
      </c>
      <c r="K44" s="13">
        <v>9.66</v>
      </c>
      <c r="L44" s="14">
        <f t="shared" si="1"/>
        <v>13050.66</v>
      </c>
      <c r="M44" s="10"/>
      <c r="N44" s="15">
        <v>13050.66</v>
      </c>
      <c r="O44" s="16" t="s">
        <v>252</v>
      </c>
      <c r="P44" s="16" t="s">
        <v>253</v>
      </c>
      <c r="Q44" s="16" t="s">
        <v>254</v>
      </c>
      <c r="R44" s="16" t="s">
        <v>251</v>
      </c>
      <c r="S44" s="17"/>
    </row>
    <row r="45" spans="1:19" ht="18" customHeight="1">
      <c r="A45" s="9">
        <f>41-1</f>
        <v>40</v>
      </c>
      <c r="B45" s="10" t="s">
        <v>255</v>
      </c>
      <c r="C45" s="10" t="s">
        <v>256</v>
      </c>
      <c r="D45" s="10" t="s">
        <v>256</v>
      </c>
      <c r="E45" s="10" t="s">
        <v>257</v>
      </c>
      <c r="F45" s="10"/>
      <c r="G45" s="11">
        <v>3</v>
      </c>
      <c r="H45" s="12"/>
      <c r="I45" s="10"/>
      <c r="J45" s="12">
        <v>965</v>
      </c>
      <c r="K45" s="13">
        <v>9.66</v>
      </c>
      <c r="L45" s="14">
        <f t="shared" si="1"/>
        <v>9321.9</v>
      </c>
      <c r="M45" s="10"/>
      <c r="N45" s="15">
        <v>9321.9</v>
      </c>
      <c r="O45" s="16" t="s">
        <v>258</v>
      </c>
      <c r="P45" s="16" t="s">
        <v>259</v>
      </c>
      <c r="Q45" s="16" t="s">
        <v>260</v>
      </c>
      <c r="R45" s="16" t="s">
        <v>257</v>
      </c>
      <c r="S45" s="17"/>
    </row>
    <row r="46" spans="1:19" ht="18" customHeight="1">
      <c r="A46" s="9">
        <f>42-1</f>
        <v>41</v>
      </c>
      <c r="B46" s="10" t="s">
        <v>261</v>
      </c>
      <c r="C46" s="10" t="s">
        <v>262</v>
      </c>
      <c r="D46" s="10" t="s">
        <v>262</v>
      </c>
      <c r="E46" s="10" t="s">
        <v>263</v>
      </c>
      <c r="F46" s="10"/>
      <c r="G46" s="11">
        <v>3</v>
      </c>
      <c r="H46" s="12"/>
      <c r="I46" s="10"/>
      <c r="J46" s="12">
        <v>965</v>
      </c>
      <c r="K46" s="13">
        <v>9.66</v>
      </c>
      <c r="L46" s="14">
        <f t="shared" si="1"/>
        <v>9321.9</v>
      </c>
      <c r="M46" s="10"/>
      <c r="N46" s="15">
        <v>9321.9</v>
      </c>
      <c r="O46" s="16" t="s">
        <v>264</v>
      </c>
      <c r="P46" s="16" t="s">
        <v>265</v>
      </c>
      <c r="Q46" s="16" t="s">
        <v>266</v>
      </c>
      <c r="R46" s="16" t="s">
        <v>263</v>
      </c>
      <c r="S46" s="17"/>
    </row>
    <row r="47" spans="1:19" ht="18" customHeight="1">
      <c r="A47" s="9">
        <f>43-1</f>
        <v>42</v>
      </c>
      <c r="B47" s="10" t="s">
        <v>267</v>
      </c>
      <c r="C47" s="10" t="s">
        <v>268</v>
      </c>
      <c r="D47" s="10" t="s">
        <v>268</v>
      </c>
      <c r="E47" s="10" t="s">
        <v>269</v>
      </c>
      <c r="F47" s="10"/>
      <c r="G47" s="11">
        <v>3</v>
      </c>
      <c r="H47" s="12"/>
      <c r="I47" s="10"/>
      <c r="J47" s="12">
        <v>579</v>
      </c>
      <c r="K47" s="13">
        <v>9.66</v>
      </c>
      <c r="L47" s="14">
        <f t="shared" si="1"/>
        <v>5593.14</v>
      </c>
      <c r="M47" s="10"/>
      <c r="N47" s="15">
        <v>5593.14</v>
      </c>
      <c r="O47" s="16" t="s">
        <v>270</v>
      </c>
      <c r="P47" s="16" t="s">
        <v>271</v>
      </c>
      <c r="Q47" s="16" t="s">
        <v>272</v>
      </c>
      <c r="R47" s="16" t="s">
        <v>269</v>
      </c>
      <c r="S47" s="17"/>
    </row>
    <row r="48" spans="1:19" ht="18" customHeight="1">
      <c r="A48" s="9">
        <f>44-1</f>
        <v>43</v>
      </c>
      <c r="B48" s="10" t="s">
        <v>273</v>
      </c>
      <c r="C48" s="10" t="s">
        <v>274</v>
      </c>
      <c r="D48" s="10" t="s">
        <v>274</v>
      </c>
      <c r="E48" s="10" t="s">
        <v>275</v>
      </c>
      <c r="F48" s="10"/>
      <c r="G48" s="11">
        <v>4</v>
      </c>
      <c r="H48" s="12"/>
      <c r="I48" s="10"/>
      <c r="J48" s="12">
        <v>579</v>
      </c>
      <c r="K48" s="13">
        <v>9.66</v>
      </c>
      <c r="L48" s="14">
        <f t="shared" si="1"/>
        <v>5593.14</v>
      </c>
      <c r="M48" s="10"/>
      <c r="N48" s="15">
        <v>5593.14</v>
      </c>
      <c r="O48" s="16" t="s">
        <v>276</v>
      </c>
      <c r="P48" s="16" t="s">
        <v>277</v>
      </c>
      <c r="Q48" s="16" t="s">
        <v>278</v>
      </c>
      <c r="R48" s="16" t="s">
        <v>275</v>
      </c>
      <c r="S48" s="17"/>
    </row>
    <row r="49" spans="1:19" ht="18" customHeight="1">
      <c r="A49" s="9">
        <f>45-1</f>
        <v>44</v>
      </c>
      <c r="B49" s="10" t="s">
        <v>279</v>
      </c>
      <c r="C49" s="10" t="s">
        <v>280</v>
      </c>
      <c r="D49" s="10" t="s">
        <v>280</v>
      </c>
      <c r="E49" s="10" t="s">
        <v>281</v>
      </c>
      <c r="F49" s="10"/>
      <c r="G49" s="11">
        <v>2</v>
      </c>
      <c r="H49" s="12"/>
      <c r="I49" s="10"/>
      <c r="J49" s="12">
        <v>772</v>
      </c>
      <c r="K49" s="13">
        <v>9.66</v>
      </c>
      <c r="L49" s="14">
        <f t="shared" si="1"/>
        <v>7457.52</v>
      </c>
      <c r="M49" s="10"/>
      <c r="N49" s="15">
        <v>7457.52</v>
      </c>
      <c r="O49" s="16" t="s">
        <v>282</v>
      </c>
      <c r="P49" s="16" t="s">
        <v>283</v>
      </c>
      <c r="Q49" s="16" t="s">
        <v>284</v>
      </c>
      <c r="R49" s="16" t="s">
        <v>281</v>
      </c>
      <c r="S49" s="17"/>
    </row>
    <row r="50" spans="1:19" ht="18" customHeight="1">
      <c r="A50" s="9">
        <f>46-1</f>
        <v>45</v>
      </c>
      <c r="B50" s="10" t="s">
        <v>285</v>
      </c>
      <c r="C50" s="10" t="s">
        <v>286</v>
      </c>
      <c r="D50" s="10" t="s">
        <v>286</v>
      </c>
      <c r="E50" s="10" t="s">
        <v>287</v>
      </c>
      <c r="F50" s="10"/>
      <c r="G50" s="11">
        <v>4</v>
      </c>
      <c r="H50" s="12"/>
      <c r="I50" s="10"/>
      <c r="J50" s="12">
        <v>772</v>
      </c>
      <c r="K50" s="13">
        <v>9.66</v>
      </c>
      <c r="L50" s="14">
        <f t="shared" si="1"/>
        <v>7457.52</v>
      </c>
      <c r="M50" s="10"/>
      <c r="N50" s="15">
        <v>7457.52</v>
      </c>
      <c r="O50" s="16" t="s">
        <v>288</v>
      </c>
      <c r="P50" s="16" t="s">
        <v>289</v>
      </c>
      <c r="Q50" s="16" t="s">
        <v>290</v>
      </c>
      <c r="R50" s="16" t="s">
        <v>287</v>
      </c>
      <c r="S50" s="17"/>
    </row>
    <row r="51" spans="1:19" ht="18" customHeight="1">
      <c r="A51" s="9">
        <f>47-1</f>
        <v>46</v>
      </c>
      <c r="B51" s="10" t="s">
        <v>291</v>
      </c>
      <c r="C51" s="10" t="s">
        <v>292</v>
      </c>
      <c r="D51" s="10" t="s">
        <v>292</v>
      </c>
      <c r="E51" s="10" t="s">
        <v>293</v>
      </c>
      <c r="F51" s="10"/>
      <c r="G51" s="11">
        <v>4</v>
      </c>
      <c r="H51" s="12"/>
      <c r="I51" s="10"/>
      <c r="J51" s="12">
        <v>1351</v>
      </c>
      <c r="K51" s="13">
        <v>9.66</v>
      </c>
      <c r="L51" s="14">
        <f t="shared" si="1"/>
        <v>13050.66</v>
      </c>
      <c r="M51" s="10"/>
      <c r="N51" s="15">
        <v>13050.66</v>
      </c>
      <c r="O51" s="16" t="s">
        <v>294</v>
      </c>
      <c r="P51" s="16" t="s">
        <v>295</v>
      </c>
      <c r="Q51" s="16" t="s">
        <v>296</v>
      </c>
      <c r="R51" s="16" t="s">
        <v>293</v>
      </c>
      <c r="S51" s="17"/>
    </row>
    <row r="52" spans="1:19" ht="18" customHeight="1">
      <c r="A52" s="9">
        <f>48-1</f>
        <v>47</v>
      </c>
      <c r="B52" s="10" t="s">
        <v>297</v>
      </c>
      <c r="C52" s="10" t="s">
        <v>298</v>
      </c>
      <c r="D52" s="10" t="s">
        <v>298</v>
      </c>
      <c r="E52" s="10" t="s">
        <v>299</v>
      </c>
      <c r="F52" s="10"/>
      <c r="G52" s="11">
        <v>3</v>
      </c>
      <c r="H52" s="12"/>
      <c r="I52" s="10"/>
      <c r="J52" s="12">
        <v>772</v>
      </c>
      <c r="K52" s="13">
        <v>9.66</v>
      </c>
      <c r="L52" s="14">
        <f t="shared" si="1"/>
        <v>7457.52</v>
      </c>
      <c r="M52" s="10"/>
      <c r="N52" s="15">
        <v>7457.52</v>
      </c>
      <c r="O52" s="16" t="s">
        <v>300</v>
      </c>
      <c r="P52" s="16" t="s">
        <v>301</v>
      </c>
      <c r="Q52" s="16" t="s">
        <v>302</v>
      </c>
      <c r="R52" s="16" t="s">
        <v>299</v>
      </c>
      <c r="S52" s="17"/>
    </row>
    <row r="53" spans="1:19" ht="18" customHeight="1">
      <c r="A53" s="9">
        <f>49-1</f>
        <v>48</v>
      </c>
      <c r="B53" s="10" t="s">
        <v>303</v>
      </c>
      <c r="C53" s="10" t="s">
        <v>304</v>
      </c>
      <c r="D53" s="10" t="s">
        <v>304</v>
      </c>
      <c r="E53" s="10" t="s">
        <v>305</v>
      </c>
      <c r="F53" s="10"/>
      <c r="G53" s="11">
        <v>3</v>
      </c>
      <c r="H53" s="12"/>
      <c r="I53" s="10"/>
      <c r="J53" s="12">
        <v>772</v>
      </c>
      <c r="K53" s="13">
        <v>9.66</v>
      </c>
      <c r="L53" s="14">
        <f t="shared" si="1"/>
        <v>7457.52</v>
      </c>
      <c r="M53" s="10"/>
      <c r="N53" s="15">
        <v>7457.52</v>
      </c>
      <c r="O53" s="16" t="s">
        <v>306</v>
      </c>
      <c r="P53" s="16" t="s">
        <v>307</v>
      </c>
      <c r="Q53" s="16" t="s">
        <v>308</v>
      </c>
      <c r="R53" s="16" t="s">
        <v>305</v>
      </c>
      <c r="S53" s="17"/>
    </row>
    <row r="54" spans="1:19" ht="18" customHeight="1">
      <c r="A54" s="9">
        <f>50-1</f>
        <v>49</v>
      </c>
      <c r="B54" s="10" t="s">
        <v>309</v>
      </c>
      <c r="C54" s="10" t="s">
        <v>310</v>
      </c>
      <c r="D54" s="10" t="s">
        <v>310</v>
      </c>
      <c r="E54" s="10" t="s">
        <v>311</v>
      </c>
      <c r="F54" s="10"/>
      <c r="G54" s="11">
        <v>5</v>
      </c>
      <c r="H54" s="12"/>
      <c r="I54" s="10"/>
      <c r="J54" s="12">
        <v>1351</v>
      </c>
      <c r="K54" s="13">
        <v>9.66</v>
      </c>
      <c r="L54" s="14">
        <f t="shared" si="1"/>
        <v>13050.66</v>
      </c>
      <c r="M54" s="10"/>
      <c r="N54" s="15">
        <v>13050.66</v>
      </c>
      <c r="O54" s="16" t="s">
        <v>312</v>
      </c>
      <c r="P54" s="16" t="s">
        <v>313</v>
      </c>
      <c r="Q54" s="16" t="s">
        <v>314</v>
      </c>
      <c r="R54" s="16" t="s">
        <v>311</v>
      </c>
      <c r="S54" s="17"/>
    </row>
    <row r="55" spans="1:19" ht="18" customHeight="1">
      <c r="A55" s="9">
        <f>51-1</f>
        <v>50</v>
      </c>
      <c r="B55" s="10" t="s">
        <v>315</v>
      </c>
      <c r="C55" s="10" t="s">
        <v>316</v>
      </c>
      <c r="D55" s="10" t="s">
        <v>316</v>
      </c>
      <c r="E55" s="10" t="s">
        <v>317</v>
      </c>
      <c r="F55" s="10"/>
      <c r="G55" s="11">
        <v>5</v>
      </c>
      <c r="H55" s="12"/>
      <c r="I55" s="10"/>
      <c r="J55" s="12">
        <v>965</v>
      </c>
      <c r="K55" s="13">
        <v>9.66</v>
      </c>
      <c r="L55" s="14">
        <f t="shared" si="1"/>
        <v>9321.9</v>
      </c>
      <c r="M55" s="10"/>
      <c r="N55" s="15">
        <v>9321.9</v>
      </c>
      <c r="O55" s="16" t="s">
        <v>318</v>
      </c>
      <c r="P55" s="16" t="s">
        <v>319</v>
      </c>
      <c r="Q55" s="16" t="s">
        <v>320</v>
      </c>
      <c r="R55" s="16" t="s">
        <v>317</v>
      </c>
      <c r="S55" s="17"/>
    </row>
    <row r="56" spans="1:19" ht="18" customHeight="1">
      <c r="A56" s="9">
        <f>52-1</f>
        <v>51</v>
      </c>
      <c r="B56" s="10" t="s">
        <v>321</v>
      </c>
      <c r="C56" s="10" t="s">
        <v>322</v>
      </c>
      <c r="D56" s="10" t="s">
        <v>322</v>
      </c>
      <c r="E56" s="10" t="s">
        <v>323</v>
      </c>
      <c r="F56" s="10"/>
      <c r="G56" s="11">
        <v>3</v>
      </c>
      <c r="H56" s="12"/>
      <c r="I56" s="10"/>
      <c r="J56" s="12">
        <v>579</v>
      </c>
      <c r="K56" s="13">
        <v>9.66</v>
      </c>
      <c r="L56" s="14">
        <f t="shared" si="1"/>
        <v>5593.14</v>
      </c>
      <c r="M56" s="10"/>
      <c r="N56" s="15">
        <v>5593.14</v>
      </c>
      <c r="O56" s="16" t="s">
        <v>324</v>
      </c>
      <c r="P56" s="16" t="s">
        <v>325</v>
      </c>
      <c r="Q56" s="16" t="s">
        <v>326</v>
      </c>
      <c r="R56" s="16" t="s">
        <v>323</v>
      </c>
      <c r="S56" s="17"/>
    </row>
    <row r="57" spans="1:19" ht="18" customHeight="1">
      <c r="A57" s="9">
        <f>53-1</f>
        <v>52</v>
      </c>
      <c r="B57" s="10" t="s">
        <v>327</v>
      </c>
      <c r="C57" s="10" t="s">
        <v>328</v>
      </c>
      <c r="D57" s="10" t="s">
        <v>328</v>
      </c>
      <c r="E57" s="10" t="s">
        <v>329</v>
      </c>
      <c r="F57" s="10"/>
      <c r="G57" s="11">
        <v>2</v>
      </c>
      <c r="H57" s="12"/>
      <c r="I57" s="10"/>
      <c r="J57" s="12">
        <v>386</v>
      </c>
      <c r="K57" s="13">
        <v>9.66</v>
      </c>
      <c r="L57" s="14">
        <f t="shared" si="1"/>
        <v>3728.76</v>
      </c>
      <c r="M57" s="10"/>
      <c r="N57" s="15">
        <v>3728.76</v>
      </c>
      <c r="O57" s="16" t="s">
        <v>330</v>
      </c>
      <c r="P57" s="16" t="s">
        <v>331</v>
      </c>
      <c r="Q57" s="16" t="s">
        <v>332</v>
      </c>
      <c r="R57" s="16" t="s">
        <v>329</v>
      </c>
      <c r="S57" s="17"/>
    </row>
    <row r="58" spans="1:19" ht="18" customHeight="1">
      <c r="A58" s="9">
        <f>54-1</f>
        <v>53</v>
      </c>
      <c r="B58" s="10" t="s">
        <v>333</v>
      </c>
      <c r="C58" s="10" t="s">
        <v>334</v>
      </c>
      <c r="D58" s="10" t="s">
        <v>334</v>
      </c>
      <c r="E58" s="10" t="s">
        <v>335</v>
      </c>
      <c r="F58" s="10"/>
      <c r="G58" s="11">
        <v>3</v>
      </c>
      <c r="H58" s="12"/>
      <c r="I58" s="10"/>
      <c r="J58" s="12">
        <v>1158</v>
      </c>
      <c r="K58" s="13">
        <v>9.66</v>
      </c>
      <c r="L58" s="14">
        <f t="shared" si="1"/>
        <v>11186.28</v>
      </c>
      <c r="M58" s="10"/>
      <c r="N58" s="15">
        <v>11186.28</v>
      </c>
      <c r="O58" s="16" t="s">
        <v>336</v>
      </c>
      <c r="P58" s="16" t="s">
        <v>337</v>
      </c>
      <c r="Q58" s="16" t="s">
        <v>338</v>
      </c>
      <c r="R58" s="16" t="s">
        <v>335</v>
      </c>
      <c r="S58" s="17"/>
    </row>
    <row r="59" spans="1:19" ht="18" customHeight="1">
      <c r="A59" s="9">
        <f>55-1</f>
        <v>54</v>
      </c>
      <c r="B59" s="10" t="s">
        <v>339</v>
      </c>
      <c r="C59" s="10" t="s">
        <v>340</v>
      </c>
      <c r="D59" s="10" t="s">
        <v>340</v>
      </c>
      <c r="E59" s="10" t="s">
        <v>341</v>
      </c>
      <c r="F59" s="10"/>
      <c r="G59" s="11">
        <v>3</v>
      </c>
      <c r="H59" s="12"/>
      <c r="I59" s="10"/>
      <c r="J59" s="12">
        <v>1158</v>
      </c>
      <c r="K59" s="13">
        <v>9.66</v>
      </c>
      <c r="L59" s="14">
        <f t="shared" si="1"/>
        <v>11186.28</v>
      </c>
      <c r="M59" s="10"/>
      <c r="N59" s="15">
        <v>11186.28</v>
      </c>
      <c r="O59" s="16" t="s">
        <v>342</v>
      </c>
      <c r="P59" s="16" t="s">
        <v>343</v>
      </c>
      <c r="Q59" s="16" t="s">
        <v>344</v>
      </c>
      <c r="R59" s="16" t="s">
        <v>341</v>
      </c>
      <c r="S59" s="17"/>
    </row>
    <row r="60" spans="1:19" ht="18" customHeight="1">
      <c r="A60" s="9">
        <f>56-1</f>
        <v>55</v>
      </c>
      <c r="B60" s="10" t="s">
        <v>345</v>
      </c>
      <c r="C60" s="10" t="s">
        <v>346</v>
      </c>
      <c r="D60" s="10" t="s">
        <v>346</v>
      </c>
      <c r="E60" s="10" t="s">
        <v>347</v>
      </c>
      <c r="F60" s="10"/>
      <c r="G60" s="11">
        <v>3</v>
      </c>
      <c r="H60" s="12"/>
      <c r="I60" s="10"/>
      <c r="J60" s="12">
        <v>579</v>
      </c>
      <c r="K60" s="13">
        <v>9.66</v>
      </c>
      <c r="L60" s="14">
        <f t="shared" si="1"/>
        <v>5593.14</v>
      </c>
      <c r="M60" s="10"/>
      <c r="N60" s="15">
        <v>5593.14</v>
      </c>
      <c r="O60" s="16" t="s">
        <v>348</v>
      </c>
      <c r="P60" s="16" t="s">
        <v>349</v>
      </c>
      <c r="Q60" s="16" t="s">
        <v>350</v>
      </c>
      <c r="R60" s="16" t="s">
        <v>347</v>
      </c>
      <c r="S60" s="17"/>
    </row>
    <row r="61" spans="1:19" ht="18" customHeight="1">
      <c r="A61" s="9">
        <f>57-1</f>
        <v>56</v>
      </c>
      <c r="B61" s="10" t="s">
        <v>351</v>
      </c>
      <c r="C61" s="10" t="s">
        <v>352</v>
      </c>
      <c r="D61" s="10" t="s">
        <v>352</v>
      </c>
      <c r="E61" s="10" t="s">
        <v>353</v>
      </c>
      <c r="F61" s="10"/>
      <c r="G61" s="11">
        <v>3</v>
      </c>
      <c r="H61" s="12"/>
      <c r="I61" s="10"/>
      <c r="J61" s="12">
        <v>772</v>
      </c>
      <c r="K61" s="13">
        <v>9.66</v>
      </c>
      <c r="L61" s="14">
        <f t="shared" si="1"/>
        <v>7457.52</v>
      </c>
      <c r="M61" s="10"/>
      <c r="N61" s="15">
        <v>7457.52</v>
      </c>
      <c r="O61" s="16" t="s">
        <v>354</v>
      </c>
      <c r="P61" s="16" t="s">
        <v>355</v>
      </c>
      <c r="Q61" s="16" t="s">
        <v>356</v>
      </c>
      <c r="R61" s="16" t="s">
        <v>353</v>
      </c>
      <c r="S61" s="17"/>
    </row>
    <row r="62" spans="1:19" ht="18" customHeight="1">
      <c r="A62" s="9">
        <f>58-1</f>
        <v>57</v>
      </c>
      <c r="B62" s="10" t="s">
        <v>357</v>
      </c>
      <c r="C62" s="10" t="s">
        <v>358</v>
      </c>
      <c r="D62" s="10" t="s">
        <v>358</v>
      </c>
      <c r="E62" s="10" t="s">
        <v>359</v>
      </c>
      <c r="F62" s="10"/>
      <c r="G62" s="11">
        <v>2</v>
      </c>
      <c r="H62" s="12"/>
      <c r="I62" s="10"/>
      <c r="J62" s="12">
        <v>386</v>
      </c>
      <c r="K62" s="13">
        <v>9.66</v>
      </c>
      <c r="L62" s="14">
        <f t="shared" si="1"/>
        <v>3728.76</v>
      </c>
      <c r="M62" s="10"/>
      <c r="N62" s="15">
        <v>3728.76</v>
      </c>
      <c r="O62" s="16" t="s">
        <v>360</v>
      </c>
      <c r="P62" s="16" t="s">
        <v>361</v>
      </c>
      <c r="Q62" s="16" t="s">
        <v>362</v>
      </c>
      <c r="R62" s="16" t="s">
        <v>359</v>
      </c>
      <c r="S62" s="17"/>
    </row>
    <row r="63" spans="1:19" ht="18" customHeight="1">
      <c r="A63" s="9">
        <f>59-1</f>
        <v>58</v>
      </c>
      <c r="B63" s="10" t="s">
        <v>363</v>
      </c>
      <c r="C63" s="10" t="s">
        <v>364</v>
      </c>
      <c r="D63" s="10" t="s">
        <v>364</v>
      </c>
      <c r="E63" s="10" t="s">
        <v>365</v>
      </c>
      <c r="F63" s="10"/>
      <c r="G63" s="11">
        <v>3</v>
      </c>
      <c r="H63" s="12"/>
      <c r="I63" s="10"/>
      <c r="J63" s="12">
        <v>579</v>
      </c>
      <c r="K63" s="13">
        <v>9.66</v>
      </c>
      <c r="L63" s="14">
        <f t="shared" si="1"/>
        <v>5593.14</v>
      </c>
      <c r="M63" s="10"/>
      <c r="N63" s="15">
        <v>5593.14</v>
      </c>
      <c r="O63" s="16" t="s">
        <v>366</v>
      </c>
      <c r="P63" s="16" t="s">
        <v>367</v>
      </c>
      <c r="Q63" s="16" t="s">
        <v>368</v>
      </c>
      <c r="R63" s="16" t="s">
        <v>365</v>
      </c>
      <c r="S63" s="17"/>
    </row>
    <row r="64" spans="1:19" ht="18" customHeight="1">
      <c r="A64" s="9">
        <f>60-1</f>
        <v>59</v>
      </c>
      <c r="B64" s="10" t="s">
        <v>369</v>
      </c>
      <c r="C64" s="10" t="s">
        <v>370</v>
      </c>
      <c r="D64" s="10" t="s">
        <v>370</v>
      </c>
      <c r="E64" s="10" t="s">
        <v>371</v>
      </c>
      <c r="F64" s="10"/>
      <c r="G64" s="11">
        <v>2</v>
      </c>
      <c r="H64" s="12"/>
      <c r="I64" s="10"/>
      <c r="J64" s="12">
        <v>386</v>
      </c>
      <c r="K64" s="13">
        <v>9.66</v>
      </c>
      <c r="L64" s="14">
        <f t="shared" si="1"/>
        <v>3728.76</v>
      </c>
      <c r="M64" s="10"/>
      <c r="N64" s="15">
        <v>3728.76</v>
      </c>
      <c r="O64" s="16" t="s">
        <v>372</v>
      </c>
      <c r="P64" s="16" t="s">
        <v>373</v>
      </c>
      <c r="Q64" s="16" t="s">
        <v>374</v>
      </c>
      <c r="R64" s="16" t="s">
        <v>371</v>
      </c>
      <c r="S64" s="17"/>
    </row>
    <row r="65" spans="1:19" ht="18" customHeight="1">
      <c r="A65" s="9">
        <f>61-1</f>
        <v>60</v>
      </c>
      <c r="B65" s="10" t="s">
        <v>375</v>
      </c>
      <c r="C65" s="10" t="s">
        <v>376</v>
      </c>
      <c r="D65" s="10" t="s">
        <v>376</v>
      </c>
      <c r="E65" s="10" t="s">
        <v>377</v>
      </c>
      <c r="F65" s="10"/>
      <c r="G65" s="11">
        <v>3</v>
      </c>
      <c r="H65" s="12"/>
      <c r="I65" s="10"/>
      <c r="J65" s="12">
        <v>965</v>
      </c>
      <c r="K65" s="13">
        <v>9.66</v>
      </c>
      <c r="L65" s="14">
        <f t="shared" si="1"/>
        <v>9321.9</v>
      </c>
      <c r="M65" s="10"/>
      <c r="N65" s="15">
        <v>9321.9</v>
      </c>
      <c r="O65" s="16" t="s">
        <v>378</v>
      </c>
      <c r="P65" s="16" t="s">
        <v>379</v>
      </c>
      <c r="Q65" s="16" t="s">
        <v>380</v>
      </c>
      <c r="R65" s="16" t="s">
        <v>377</v>
      </c>
      <c r="S65" s="17"/>
    </row>
    <row r="66" spans="1:19" ht="18" customHeight="1">
      <c r="A66" s="9">
        <f>62-1</f>
        <v>61</v>
      </c>
      <c r="B66" s="10" t="s">
        <v>381</v>
      </c>
      <c r="C66" s="10" t="s">
        <v>382</v>
      </c>
      <c r="D66" s="10" t="s">
        <v>382</v>
      </c>
      <c r="E66" s="10" t="s">
        <v>383</v>
      </c>
      <c r="F66" s="10"/>
      <c r="G66" s="11">
        <v>5</v>
      </c>
      <c r="H66" s="12"/>
      <c r="I66" s="10"/>
      <c r="J66" s="12">
        <v>965</v>
      </c>
      <c r="K66" s="13">
        <v>9.66</v>
      </c>
      <c r="L66" s="14">
        <f t="shared" si="1"/>
        <v>9321.9</v>
      </c>
      <c r="M66" s="10"/>
      <c r="N66" s="15">
        <v>9321.9</v>
      </c>
      <c r="O66" s="16" t="s">
        <v>384</v>
      </c>
      <c r="P66" s="16" t="s">
        <v>385</v>
      </c>
      <c r="Q66" s="16" t="s">
        <v>386</v>
      </c>
      <c r="R66" s="16" t="s">
        <v>383</v>
      </c>
      <c r="S66" s="17"/>
    </row>
    <row r="67" spans="1:19" ht="18" customHeight="1">
      <c r="A67" s="9">
        <f>63-1</f>
        <v>62</v>
      </c>
      <c r="B67" s="10" t="s">
        <v>387</v>
      </c>
      <c r="C67" s="10" t="s">
        <v>388</v>
      </c>
      <c r="D67" s="10" t="s">
        <v>388</v>
      </c>
      <c r="E67" s="10" t="s">
        <v>389</v>
      </c>
      <c r="F67" s="10"/>
      <c r="G67" s="11">
        <v>4</v>
      </c>
      <c r="H67" s="12"/>
      <c r="I67" s="10"/>
      <c r="J67" s="12">
        <v>772</v>
      </c>
      <c r="K67" s="13">
        <v>9.66</v>
      </c>
      <c r="L67" s="14">
        <f t="shared" si="1"/>
        <v>7457.52</v>
      </c>
      <c r="M67" s="10"/>
      <c r="N67" s="15">
        <v>7457.52</v>
      </c>
      <c r="O67" s="16" t="s">
        <v>390</v>
      </c>
      <c r="P67" s="16" t="s">
        <v>391</v>
      </c>
      <c r="Q67" s="16" t="s">
        <v>392</v>
      </c>
      <c r="R67" s="16" t="s">
        <v>389</v>
      </c>
      <c r="S67" s="17"/>
    </row>
    <row r="68" spans="1:19" ht="18" customHeight="1">
      <c r="A68" s="9">
        <f>64-1</f>
        <v>63</v>
      </c>
      <c r="B68" s="10" t="s">
        <v>393</v>
      </c>
      <c r="C68" s="10" t="s">
        <v>394</v>
      </c>
      <c r="D68" s="10" t="s">
        <v>394</v>
      </c>
      <c r="E68" s="10" t="s">
        <v>395</v>
      </c>
      <c r="F68" s="10"/>
      <c r="G68" s="11">
        <v>7</v>
      </c>
      <c r="H68" s="12"/>
      <c r="I68" s="10"/>
      <c r="J68" s="12">
        <v>1158</v>
      </c>
      <c r="K68" s="13">
        <v>9.66</v>
      </c>
      <c r="L68" s="14">
        <f t="shared" si="1"/>
        <v>11186.28</v>
      </c>
      <c r="M68" s="10"/>
      <c r="N68" s="15">
        <v>11186.28</v>
      </c>
      <c r="O68" s="16" t="s">
        <v>396</v>
      </c>
      <c r="P68" s="16" t="s">
        <v>397</v>
      </c>
      <c r="Q68" s="16" t="s">
        <v>398</v>
      </c>
      <c r="R68" s="16" t="s">
        <v>395</v>
      </c>
      <c r="S68" s="17"/>
    </row>
    <row r="69" spans="1:19" ht="18" customHeight="1">
      <c r="A69" s="9">
        <f>65-1</f>
        <v>64</v>
      </c>
      <c r="B69" s="10" t="s">
        <v>399</v>
      </c>
      <c r="C69" s="10" t="s">
        <v>400</v>
      </c>
      <c r="D69" s="10" t="s">
        <v>400</v>
      </c>
      <c r="E69" s="10" t="s">
        <v>401</v>
      </c>
      <c r="F69" s="10"/>
      <c r="G69" s="11">
        <v>6</v>
      </c>
      <c r="H69" s="12"/>
      <c r="I69" s="10"/>
      <c r="J69" s="12">
        <v>1930</v>
      </c>
      <c r="K69" s="13">
        <v>9.66</v>
      </c>
      <c r="L69" s="14">
        <f t="shared" si="1"/>
        <v>18643.8</v>
      </c>
      <c r="M69" s="10"/>
      <c r="N69" s="15">
        <v>18643.8</v>
      </c>
      <c r="O69" s="16" t="s">
        <v>402</v>
      </c>
      <c r="P69" s="16" t="s">
        <v>403</v>
      </c>
      <c r="Q69" s="16" t="s">
        <v>404</v>
      </c>
      <c r="R69" s="16" t="s">
        <v>401</v>
      </c>
      <c r="S69" s="17"/>
    </row>
    <row r="70" spans="1:19" ht="18" customHeight="1">
      <c r="A70" s="9">
        <f>66-1</f>
        <v>65</v>
      </c>
      <c r="B70" s="10" t="s">
        <v>405</v>
      </c>
      <c r="C70" s="10" t="s">
        <v>406</v>
      </c>
      <c r="D70" s="10" t="s">
        <v>406</v>
      </c>
      <c r="E70" s="10" t="s">
        <v>407</v>
      </c>
      <c r="F70" s="10"/>
      <c r="G70" s="11">
        <v>5</v>
      </c>
      <c r="H70" s="12"/>
      <c r="I70" s="10"/>
      <c r="J70" s="12">
        <v>1351</v>
      </c>
      <c r="K70" s="13">
        <v>9.66</v>
      </c>
      <c r="L70" s="14">
        <f t="shared" ref="L70:L101" si="2">ROUND((J70*K70),2)</f>
        <v>13050.66</v>
      </c>
      <c r="M70" s="10"/>
      <c r="N70" s="15">
        <v>13050.66</v>
      </c>
      <c r="O70" s="16" t="s">
        <v>408</v>
      </c>
      <c r="P70" s="16" t="s">
        <v>409</v>
      </c>
      <c r="Q70" s="16" t="s">
        <v>410</v>
      </c>
      <c r="R70" s="16" t="s">
        <v>407</v>
      </c>
      <c r="S70" s="17"/>
    </row>
    <row r="71" spans="1:19" ht="18" customHeight="1">
      <c r="A71" s="9">
        <f>67-1</f>
        <v>66</v>
      </c>
      <c r="B71" s="10" t="s">
        <v>411</v>
      </c>
      <c r="C71" s="10" t="s">
        <v>412</v>
      </c>
      <c r="D71" s="10" t="s">
        <v>412</v>
      </c>
      <c r="E71" s="10" t="s">
        <v>413</v>
      </c>
      <c r="F71" s="10"/>
      <c r="G71" s="11">
        <v>4</v>
      </c>
      <c r="H71" s="12"/>
      <c r="I71" s="10"/>
      <c r="J71" s="12">
        <v>772</v>
      </c>
      <c r="K71" s="13">
        <v>9.66</v>
      </c>
      <c r="L71" s="14">
        <f t="shared" si="2"/>
        <v>7457.52</v>
      </c>
      <c r="M71" s="10"/>
      <c r="N71" s="15">
        <v>7457.52</v>
      </c>
      <c r="O71" s="16" t="s">
        <v>414</v>
      </c>
      <c r="P71" s="16" t="s">
        <v>415</v>
      </c>
      <c r="Q71" s="16" t="s">
        <v>416</v>
      </c>
      <c r="R71" s="16" t="s">
        <v>413</v>
      </c>
      <c r="S71" s="17"/>
    </row>
    <row r="72" spans="1:19" ht="18" customHeight="1">
      <c r="A72" s="9">
        <f>68-1</f>
        <v>67</v>
      </c>
      <c r="B72" s="10" t="s">
        <v>417</v>
      </c>
      <c r="C72" s="10" t="s">
        <v>418</v>
      </c>
      <c r="D72" s="10" t="s">
        <v>418</v>
      </c>
      <c r="E72" s="10" t="s">
        <v>419</v>
      </c>
      <c r="F72" s="10"/>
      <c r="G72" s="11">
        <v>4</v>
      </c>
      <c r="H72" s="12"/>
      <c r="I72" s="10"/>
      <c r="J72" s="12">
        <v>772</v>
      </c>
      <c r="K72" s="13">
        <v>9.66</v>
      </c>
      <c r="L72" s="14">
        <f t="shared" si="2"/>
        <v>7457.52</v>
      </c>
      <c r="M72" s="10"/>
      <c r="N72" s="15">
        <v>7457.52</v>
      </c>
      <c r="O72" s="16" t="s">
        <v>420</v>
      </c>
      <c r="P72" s="16" t="s">
        <v>421</v>
      </c>
      <c r="Q72" s="16" t="s">
        <v>422</v>
      </c>
      <c r="R72" s="16" t="s">
        <v>419</v>
      </c>
      <c r="S72" s="17"/>
    </row>
    <row r="73" spans="1:19" ht="18" customHeight="1">
      <c r="A73" s="9">
        <f>69-1</f>
        <v>68</v>
      </c>
      <c r="B73" s="10" t="s">
        <v>423</v>
      </c>
      <c r="C73" s="10" t="s">
        <v>424</v>
      </c>
      <c r="D73" s="10" t="s">
        <v>424</v>
      </c>
      <c r="E73" s="10" t="s">
        <v>425</v>
      </c>
      <c r="F73" s="10"/>
      <c r="G73" s="11">
        <v>4</v>
      </c>
      <c r="H73" s="12"/>
      <c r="I73" s="10"/>
      <c r="J73" s="12">
        <v>772</v>
      </c>
      <c r="K73" s="13">
        <v>9.66</v>
      </c>
      <c r="L73" s="14">
        <f t="shared" si="2"/>
        <v>7457.52</v>
      </c>
      <c r="M73" s="10"/>
      <c r="N73" s="15">
        <v>7457.52</v>
      </c>
      <c r="O73" s="16" t="s">
        <v>426</v>
      </c>
      <c r="P73" s="16" t="s">
        <v>427</v>
      </c>
      <c r="Q73" s="16" t="s">
        <v>428</v>
      </c>
      <c r="R73" s="16" t="s">
        <v>425</v>
      </c>
      <c r="S73" s="17"/>
    </row>
    <row r="74" spans="1:19" ht="18" customHeight="1">
      <c r="A74" s="9">
        <f>70-1</f>
        <v>69</v>
      </c>
      <c r="B74" s="10" t="s">
        <v>429</v>
      </c>
      <c r="C74" s="10" t="s">
        <v>430</v>
      </c>
      <c r="D74" s="10" t="s">
        <v>430</v>
      </c>
      <c r="E74" s="10" t="s">
        <v>431</v>
      </c>
      <c r="F74" s="10"/>
      <c r="G74" s="11">
        <v>4</v>
      </c>
      <c r="H74" s="12"/>
      <c r="I74" s="10"/>
      <c r="J74" s="12">
        <v>386</v>
      </c>
      <c r="K74" s="13">
        <v>9.66</v>
      </c>
      <c r="L74" s="14">
        <f t="shared" si="2"/>
        <v>3728.76</v>
      </c>
      <c r="M74" s="10"/>
      <c r="N74" s="15">
        <v>3728.76</v>
      </c>
      <c r="O74" s="16" t="s">
        <v>432</v>
      </c>
      <c r="P74" s="16" t="s">
        <v>433</v>
      </c>
      <c r="Q74" s="16" t="s">
        <v>434</v>
      </c>
      <c r="R74" s="16" t="s">
        <v>431</v>
      </c>
      <c r="S74" s="17"/>
    </row>
    <row r="75" spans="1:19" ht="18" customHeight="1">
      <c r="A75" s="9">
        <f>71-1</f>
        <v>70</v>
      </c>
      <c r="B75" s="10" t="s">
        <v>435</v>
      </c>
      <c r="C75" s="10" t="s">
        <v>436</v>
      </c>
      <c r="D75" s="10" t="s">
        <v>436</v>
      </c>
      <c r="E75" s="10" t="s">
        <v>437</v>
      </c>
      <c r="F75" s="10"/>
      <c r="G75" s="11">
        <v>3</v>
      </c>
      <c r="H75" s="12"/>
      <c r="I75" s="10"/>
      <c r="J75" s="12">
        <v>772</v>
      </c>
      <c r="K75" s="13">
        <v>9.66</v>
      </c>
      <c r="L75" s="14">
        <f t="shared" si="2"/>
        <v>7457.52</v>
      </c>
      <c r="M75" s="10"/>
      <c r="N75" s="15">
        <v>7457.52</v>
      </c>
      <c r="O75" s="16" t="s">
        <v>438</v>
      </c>
      <c r="P75" s="16" t="s">
        <v>439</v>
      </c>
      <c r="Q75" s="16" t="s">
        <v>440</v>
      </c>
      <c r="R75" s="16" t="s">
        <v>437</v>
      </c>
      <c r="S75" s="17"/>
    </row>
    <row r="76" spans="1:19" ht="18" customHeight="1">
      <c r="A76" s="9">
        <f>72-1</f>
        <v>71</v>
      </c>
      <c r="B76" s="10" t="s">
        <v>441</v>
      </c>
      <c r="C76" s="10" t="s">
        <v>442</v>
      </c>
      <c r="D76" s="10" t="s">
        <v>442</v>
      </c>
      <c r="E76" s="10" t="s">
        <v>443</v>
      </c>
      <c r="F76" s="10"/>
      <c r="G76" s="11">
        <v>4</v>
      </c>
      <c r="H76" s="12"/>
      <c r="I76" s="10"/>
      <c r="J76" s="12">
        <v>579</v>
      </c>
      <c r="K76" s="13">
        <v>9.66</v>
      </c>
      <c r="L76" s="14">
        <f t="shared" si="2"/>
        <v>5593.14</v>
      </c>
      <c r="M76" s="10"/>
      <c r="N76" s="15">
        <v>5593.14</v>
      </c>
      <c r="O76" s="16" t="s">
        <v>444</v>
      </c>
      <c r="P76" s="16" t="s">
        <v>445</v>
      </c>
      <c r="Q76" s="16" t="s">
        <v>446</v>
      </c>
      <c r="R76" s="16" t="s">
        <v>443</v>
      </c>
      <c r="S76" s="17"/>
    </row>
    <row r="77" spans="1:19" ht="18" customHeight="1">
      <c r="A77" s="9">
        <f>73-1</f>
        <v>72</v>
      </c>
      <c r="B77" s="10" t="s">
        <v>447</v>
      </c>
      <c r="C77" s="10" t="s">
        <v>448</v>
      </c>
      <c r="D77" s="10" t="s">
        <v>448</v>
      </c>
      <c r="E77" s="10" t="s">
        <v>449</v>
      </c>
      <c r="F77" s="10"/>
      <c r="G77" s="11">
        <v>4</v>
      </c>
      <c r="H77" s="12"/>
      <c r="I77" s="10"/>
      <c r="J77" s="12">
        <v>579</v>
      </c>
      <c r="K77" s="13">
        <v>9.66</v>
      </c>
      <c r="L77" s="14">
        <f t="shared" si="2"/>
        <v>5593.14</v>
      </c>
      <c r="M77" s="10"/>
      <c r="N77" s="15">
        <v>5593.14</v>
      </c>
      <c r="O77" s="16" t="s">
        <v>450</v>
      </c>
      <c r="P77" s="16" t="s">
        <v>451</v>
      </c>
      <c r="Q77" s="16" t="s">
        <v>452</v>
      </c>
      <c r="R77" s="16" t="s">
        <v>449</v>
      </c>
      <c r="S77" s="17"/>
    </row>
    <row r="78" spans="1:19" ht="18" customHeight="1">
      <c r="A78" s="9">
        <f>74-1</f>
        <v>73</v>
      </c>
      <c r="B78" s="10" t="s">
        <v>453</v>
      </c>
      <c r="C78" s="10" t="s">
        <v>454</v>
      </c>
      <c r="D78" s="10" t="s">
        <v>454</v>
      </c>
      <c r="E78" s="10" t="s">
        <v>455</v>
      </c>
      <c r="F78" s="10"/>
      <c r="G78" s="11">
        <v>2</v>
      </c>
      <c r="H78" s="12"/>
      <c r="I78" s="10"/>
      <c r="J78" s="12">
        <v>386</v>
      </c>
      <c r="K78" s="13">
        <v>9.66</v>
      </c>
      <c r="L78" s="14">
        <f t="shared" si="2"/>
        <v>3728.76</v>
      </c>
      <c r="M78" s="10"/>
      <c r="N78" s="15">
        <v>3728.76</v>
      </c>
      <c r="O78" s="16" t="s">
        <v>456</v>
      </c>
      <c r="P78" s="16" t="s">
        <v>457</v>
      </c>
      <c r="Q78" s="16" t="s">
        <v>458</v>
      </c>
      <c r="R78" s="16" t="s">
        <v>455</v>
      </c>
      <c r="S78" s="17"/>
    </row>
    <row r="79" spans="1:19" ht="18" customHeight="1">
      <c r="A79" s="9">
        <f>75-1</f>
        <v>74</v>
      </c>
      <c r="B79" s="10" t="s">
        <v>459</v>
      </c>
      <c r="C79" s="10" t="s">
        <v>460</v>
      </c>
      <c r="D79" s="10" t="s">
        <v>460</v>
      </c>
      <c r="E79" s="10" t="s">
        <v>461</v>
      </c>
      <c r="F79" s="10"/>
      <c r="G79" s="11">
        <v>2</v>
      </c>
      <c r="H79" s="12"/>
      <c r="I79" s="10"/>
      <c r="J79" s="12">
        <v>772</v>
      </c>
      <c r="K79" s="13">
        <v>9.66</v>
      </c>
      <c r="L79" s="14">
        <f t="shared" si="2"/>
        <v>7457.52</v>
      </c>
      <c r="M79" s="10"/>
      <c r="N79" s="15">
        <v>7457.52</v>
      </c>
      <c r="O79" s="16" t="s">
        <v>462</v>
      </c>
      <c r="P79" s="16" t="s">
        <v>463</v>
      </c>
      <c r="Q79" s="16" t="s">
        <v>464</v>
      </c>
      <c r="R79" s="16" t="s">
        <v>461</v>
      </c>
      <c r="S79" s="17"/>
    </row>
    <row r="80" spans="1:19" ht="18" customHeight="1">
      <c r="A80" s="9">
        <f>76-1</f>
        <v>75</v>
      </c>
      <c r="B80" s="10" t="s">
        <v>465</v>
      </c>
      <c r="C80" s="10" t="s">
        <v>466</v>
      </c>
      <c r="D80" s="10" t="s">
        <v>466</v>
      </c>
      <c r="E80" s="10" t="s">
        <v>467</v>
      </c>
      <c r="F80" s="10"/>
      <c r="G80" s="11">
        <v>4</v>
      </c>
      <c r="H80" s="12"/>
      <c r="I80" s="10"/>
      <c r="J80" s="12">
        <v>386</v>
      </c>
      <c r="K80" s="13">
        <v>9.66</v>
      </c>
      <c r="L80" s="14">
        <f t="shared" si="2"/>
        <v>3728.76</v>
      </c>
      <c r="M80" s="10"/>
      <c r="N80" s="15">
        <v>3728.76</v>
      </c>
      <c r="O80" s="16" t="s">
        <v>468</v>
      </c>
      <c r="P80" s="16" t="s">
        <v>469</v>
      </c>
      <c r="Q80" s="16" t="s">
        <v>470</v>
      </c>
      <c r="R80" s="16" t="s">
        <v>467</v>
      </c>
      <c r="S80" s="17"/>
    </row>
    <row r="81" spans="1:19" ht="18" customHeight="1">
      <c r="A81" s="9">
        <f>77-1</f>
        <v>76</v>
      </c>
      <c r="B81" s="10" t="s">
        <v>471</v>
      </c>
      <c r="C81" s="10" t="s">
        <v>472</v>
      </c>
      <c r="D81" s="10" t="s">
        <v>472</v>
      </c>
      <c r="E81" s="10" t="s">
        <v>473</v>
      </c>
      <c r="F81" s="10"/>
      <c r="G81" s="11">
        <v>2</v>
      </c>
      <c r="H81" s="12"/>
      <c r="I81" s="10"/>
      <c r="J81" s="12">
        <v>386</v>
      </c>
      <c r="K81" s="13">
        <v>9.66</v>
      </c>
      <c r="L81" s="14">
        <f t="shared" si="2"/>
        <v>3728.76</v>
      </c>
      <c r="M81" s="10"/>
      <c r="N81" s="15">
        <v>3728.76</v>
      </c>
      <c r="O81" s="16" t="s">
        <v>474</v>
      </c>
      <c r="P81" s="16" t="s">
        <v>475</v>
      </c>
      <c r="Q81" s="16" t="s">
        <v>476</v>
      </c>
      <c r="R81" s="16" t="s">
        <v>473</v>
      </c>
      <c r="S81" s="17"/>
    </row>
    <row r="82" spans="1:19" ht="18" customHeight="1">
      <c r="A82" s="9">
        <f>78-1</f>
        <v>77</v>
      </c>
      <c r="B82" s="10" t="s">
        <v>477</v>
      </c>
      <c r="C82" s="10" t="s">
        <v>478</v>
      </c>
      <c r="D82" s="10" t="s">
        <v>478</v>
      </c>
      <c r="E82" s="10" t="s">
        <v>479</v>
      </c>
      <c r="F82" s="10"/>
      <c r="G82" s="11">
        <v>3</v>
      </c>
      <c r="H82" s="12"/>
      <c r="I82" s="10"/>
      <c r="J82" s="12">
        <v>772</v>
      </c>
      <c r="K82" s="13">
        <v>9.66</v>
      </c>
      <c r="L82" s="14">
        <f t="shared" si="2"/>
        <v>7457.52</v>
      </c>
      <c r="M82" s="10"/>
      <c r="N82" s="15">
        <v>7457.52</v>
      </c>
      <c r="O82" s="16" t="s">
        <v>480</v>
      </c>
      <c r="P82" s="16" t="s">
        <v>481</v>
      </c>
      <c r="Q82" s="16" t="s">
        <v>482</v>
      </c>
      <c r="R82" s="16" t="s">
        <v>479</v>
      </c>
      <c r="S82" s="17"/>
    </row>
    <row r="83" spans="1:19" ht="18" customHeight="1">
      <c r="A83" s="9">
        <f>79-1</f>
        <v>78</v>
      </c>
      <c r="B83" s="10" t="s">
        <v>483</v>
      </c>
      <c r="C83" s="10" t="s">
        <v>484</v>
      </c>
      <c r="D83" s="10" t="s">
        <v>484</v>
      </c>
      <c r="E83" s="10" t="s">
        <v>485</v>
      </c>
      <c r="F83" s="10"/>
      <c r="G83" s="11">
        <v>2</v>
      </c>
      <c r="H83" s="12"/>
      <c r="I83" s="10"/>
      <c r="J83" s="12">
        <v>772</v>
      </c>
      <c r="K83" s="13">
        <v>9.66</v>
      </c>
      <c r="L83" s="14">
        <f t="shared" si="2"/>
        <v>7457.52</v>
      </c>
      <c r="M83" s="10"/>
      <c r="N83" s="15">
        <v>7457.52</v>
      </c>
      <c r="O83" s="16" t="s">
        <v>486</v>
      </c>
      <c r="P83" s="16" t="s">
        <v>487</v>
      </c>
      <c r="Q83" s="16" t="s">
        <v>488</v>
      </c>
      <c r="R83" s="16" t="s">
        <v>485</v>
      </c>
      <c r="S83" s="17"/>
    </row>
    <row r="84" spans="1:19" ht="18" customHeight="1">
      <c r="A84" s="9">
        <f>80-1</f>
        <v>79</v>
      </c>
      <c r="B84" s="10" t="s">
        <v>489</v>
      </c>
      <c r="C84" s="10" t="s">
        <v>490</v>
      </c>
      <c r="D84" s="10" t="s">
        <v>490</v>
      </c>
      <c r="E84" s="10" t="s">
        <v>491</v>
      </c>
      <c r="F84" s="10"/>
      <c r="G84" s="11">
        <v>3</v>
      </c>
      <c r="H84" s="12"/>
      <c r="I84" s="10"/>
      <c r="J84" s="12">
        <v>579</v>
      </c>
      <c r="K84" s="13">
        <v>9.66</v>
      </c>
      <c r="L84" s="14">
        <f t="shared" si="2"/>
        <v>5593.14</v>
      </c>
      <c r="M84" s="10"/>
      <c r="N84" s="15">
        <v>5593.14</v>
      </c>
      <c r="O84" s="16" t="s">
        <v>492</v>
      </c>
      <c r="P84" s="16" t="s">
        <v>493</v>
      </c>
      <c r="Q84" s="16" t="s">
        <v>494</v>
      </c>
      <c r="R84" s="16" t="s">
        <v>491</v>
      </c>
      <c r="S84" s="17"/>
    </row>
    <row r="85" spans="1:19" ht="18" customHeight="1">
      <c r="A85" s="9">
        <f>81-1</f>
        <v>80</v>
      </c>
      <c r="B85" s="10" t="s">
        <v>495</v>
      </c>
      <c r="C85" s="10" t="s">
        <v>496</v>
      </c>
      <c r="D85" s="10" t="s">
        <v>496</v>
      </c>
      <c r="E85" s="10" t="s">
        <v>497</v>
      </c>
      <c r="F85" s="10"/>
      <c r="G85" s="11">
        <v>4</v>
      </c>
      <c r="H85" s="12"/>
      <c r="I85" s="10"/>
      <c r="J85" s="12">
        <v>1158</v>
      </c>
      <c r="K85" s="13">
        <v>9.66</v>
      </c>
      <c r="L85" s="14">
        <f t="shared" si="2"/>
        <v>11186.28</v>
      </c>
      <c r="M85" s="10"/>
      <c r="N85" s="15">
        <v>11186.28</v>
      </c>
      <c r="O85" s="16" t="s">
        <v>498</v>
      </c>
      <c r="P85" s="16" t="s">
        <v>499</v>
      </c>
      <c r="Q85" s="16" t="s">
        <v>500</v>
      </c>
      <c r="R85" s="16" t="s">
        <v>497</v>
      </c>
      <c r="S85" s="17"/>
    </row>
    <row r="86" spans="1:19" ht="18" customHeight="1">
      <c r="A86" s="9">
        <f>82-1</f>
        <v>81</v>
      </c>
      <c r="B86" s="10" t="s">
        <v>501</v>
      </c>
      <c r="C86" s="10" t="s">
        <v>502</v>
      </c>
      <c r="D86" s="10" t="s">
        <v>502</v>
      </c>
      <c r="E86" s="10" t="s">
        <v>503</v>
      </c>
      <c r="F86" s="10"/>
      <c r="G86" s="11">
        <v>3</v>
      </c>
      <c r="H86" s="12"/>
      <c r="I86" s="10"/>
      <c r="J86" s="12">
        <v>965</v>
      </c>
      <c r="K86" s="13">
        <v>9.66</v>
      </c>
      <c r="L86" s="14">
        <f t="shared" si="2"/>
        <v>9321.9</v>
      </c>
      <c r="M86" s="10"/>
      <c r="N86" s="15">
        <v>9321.9</v>
      </c>
      <c r="O86" s="16" t="s">
        <v>504</v>
      </c>
      <c r="P86" s="16" t="s">
        <v>505</v>
      </c>
      <c r="Q86" s="16" t="s">
        <v>506</v>
      </c>
      <c r="R86" s="16" t="s">
        <v>503</v>
      </c>
      <c r="S86" s="17"/>
    </row>
    <row r="87" spans="1:19" ht="18" customHeight="1">
      <c r="A87" s="9">
        <f>83-1</f>
        <v>82</v>
      </c>
      <c r="B87" s="10" t="s">
        <v>507</v>
      </c>
      <c r="C87" s="10" t="s">
        <v>508</v>
      </c>
      <c r="D87" s="10" t="s">
        <v>508</v>
      </c>
      <c r="E87" s="10" t="s">
        <v>509</v>
      </c>
      <c r="F87" s="10"/>
      <c r="G87" s="11">
        <v>3</v>
      </c>
      <c r="H87" s="12"/>
      <c r="I87" s="10"/>
      <c r="J87" s="12">
        <v>579</v>
      </c>
      <c r="K87" s="13">
        <v>9.66</v>
      </c>
      <c r="L87" s="14">
        <f t="shared" si="2"/>
        <v>5593.14</v>
      </c>
      <c r="M87" s="10"/>
      <c r="N87" s="15">
        <v>5593.14</v>
      </c>
      <c r="O87" s="16" t="s">
        <v>510</v>
      </c>
      <c r="P87" s="16" t="s">
        <v>511</v>
      </c>
      <c r="Q87" s="16" t="s">
        <v>512</v>
      </c>
      <c r="R87" s="16" t="s">
        <v>509</v>
      </c>
      <c r="S87" s="17"/>
    </row>
    <row r="88" spans="1:19" ht="18" customHeight="1">
      <c r="A88" s="9">
        <f>84-1</f>
        <v>83</v>
      </c>
      <c r="B88" s="10" t="s">
        <v>513</v>
      </c>
      <c r="C88" s="10" t="s">
        <v>514</v>
      </c>
      <c r="D88" s="10" t="s">
        <v>514</v>
      </c>
      <c r="E88" s="10" t="s">
        <v>515</v>
      </c>
      <c r="F88" s="10"/>
      <c r="G88" s="11">
        <v>1</v>
      </c>
      <c r="H88" s="12"/>
      <c r="I88" s="10"/>
      <c r="J88" s="12">
        <v>386</v>
      </c>
      <c r="K88" s="13">
        <v>9.66</v>
      </c>
      <c r="L88" s="14">
        <f t="shared" si="2"/>
        <v>3728.76</v>
      </c>
      <c r="M88" s="10"/>
      <c r="N88" s="15">
        <v>3728.76</v>
      </c>
      <c r="O88" s="16" t="s">
        <v>516</v>
      </c>
      <c r="P88" s="16" t="s">
        <v>517</v>
      </c>
      <c r="Q88" s="16" t="s">
        <v>518</v>
      </c>
      <c r="R88" s="16" t="s">
        <v>515</v>
      </c>
      <c r="S88" s="17"/>
    </row>
    <row r="89" spans="1:19" ht="18" customHeight="1">
      <c r="A89" s="9">
        <f>85-1</f>
        <v>84</v>
      </c>
      <c r="B89" s="10" t="s">
        <v>519</v>
      </c>
      <c r="C89" s="10" t="s">
        <v>520</v>
      </c>
      <c r="D89" s="10" t="s">
        <v>520</v>
      </c>
      <c r="E89" s="10" t="s">
        <v>521</v>
      </c>
      <c r="F89" s="10"/>
      <c r="G89" s="11">
        <v>3</v>
      </c>
      <c r="H89" s="12"/>
      <c r="I89" s="10"/>
      <c r="J89" s="12">
        <v>579</v>
      </c>
      <c r="K89" s="13">
        <v>9.66</v>
      </c>
      <c r="L89" s="14">
        <f t="shared" si="2"/>
        <v>5593.14</v>
      </c>
      <c r="M89" s="10"/>
      <c r="N89" s="15">
        <v>5593.14</v>
      </c>
      <c r="O89" s="16" t="s">
        <v>522</v>
      </c>
      <c r="P89" s="16" t="s">
        <v>523</v>
      </c>
      <c r="Q89" s="16" t="s">
        <v>524</v>
      </c>
      <c r="R89" s="16" t="s">
        <v>521</v>
      </c>
      <c r="S89" s="17"/>
    </row>
    <row r="90" spans="1:19" ht="18" customHeight="1">
      <c r="A90" s="9">
        <f>86-1</f>
        <v>85</v>
      </c>
      <c r="B90" s="10" t="s">
        <v>525</v>
      </c>
      <c r="C90" s="10" t="s">
        <v>526</v>
      </c>
      <c r="D90" s="10" t="s">
        <v>526</v>
      </c>
      <c r="E90" s="10" t="s">
        <v>527</v>
      </c>
      <c r="F90" s="10"/>
      <c r="G90" s="11">
        <v>1</v>
      </c>
      <c r="H90" s="12"/>
      <c r="I90" s="10"/>
      <c r="J90" s="12">
        <v>772</v>
      </c>
      <c r="K90" s="13">
        <v>9.66</v>
      </c>
      <c r="L90" s="14">
        <f t="shared" si="2"/>
        <v>7457.52</v>
      </c>
      <c r="M90" s="10"/>
      <c r="N90" s="15">
        <v>7457.52</v>
      </c>
      <c r="O90" s="16" t="s">
        <v>528</v>
      </c>
      <c r="P90" s="16" t="s">
        <v>529</v>
      </c>
      <c r="Q90" s="16" t="s">
        <v>530</v>
      </c>
      <c r="R90" s="16" t="s">
        <v>527</v>
      </c>
      <c r="S90" s="17"/>
    </row>
    <row r="91" spans="1:19" ht="18" customHeight="1">
      <c r="A91" s="9">
        <f>87-1</f>
        <v>86</v>
      </c>
      <c r="B91" s="10" t="s">
        <v>531</v>
      </c>
      <c r="C91" s="10" t="s">
        <v>532</v>
      </c>
      <c r="D91" s="10" t="s">
        <v>532</v>
      </c>
      <c r="E91" s="10" t="s">
        <v>533</v>
      </c>
      <c r="F91" s="10" t="s">
        <v>534</v>
      </c>
      <c r="G91" s="11">
        <v>2</v>
      </c>
      <c r="H91" s="12"/>
      <c r="I91" s="10"/>
      <c r="J91" s="12">
        <v>193</v>
      </c>
      <c r="K91" s="13">
        <v>9.66</v>
      </c>
      <c r="L91" s="14">
        <f t="shared" si="2"/>
        <v>1864.38</v>
      </c>
      <c r="M91" s="10"/>
      <c r="N91" s="15">
        <v>1864.38</v>
      </c>
      <c r="O91" s="16" t="s">
        <v>535</v>
      </c>
      <c r="P91" s="16" t="s">
        <v>536</v>
      </c>
      <c r="Q91" s="16" t="s">
        <v>537</v>
      </c>
      <c r="R91" s="16" t="s">
        <v>533</v>
      </c>
      <c r="S91" s="17"/>
    </row>
    <row r="92" spans="1:19" ht="18" customHeight="1">
      <c r="A92" s="9">
        <f>88-1</f>
        <v>87</v>
      </c>
      <c r="B92" s="10" t="s">
        <v>538</v>
      </c>
      <c r="C92" s="10" t="s">
        <v>539</v>
      </c>
      <c r="D92" s="10" t="s">
        <v>539</v>
      </c>
      <c r="E92" s="10" t="s">
        <v>540</v>
      </c>
      <c r="F92" s="10"/>
      <c r="G92" s="11">
        <v>1</v>
      </c>
      <c r="H92" s="12"/>
      <c r="I92" s="10"/>
      <c r="J92" s="12">
        <v>193</v>
      </c>
      <c r="K92" s="13">
        <v>9.66</v>
      </c>
      <c r="L92" s="14">
        <f t="shared" si="2"/>
        <v>1864.38</v>
      </c>
      <c r="M92" s="10"/>
      <c r="N92" s="15">
        <v>1864.38</v>
      </c>
      <c r="O92" s="16" t="s">
        <v>541</v>
      </c>
      <c r="P92" s="16" t="s">
        <v>542</v>
      </c>
      <c r="Q92" s="16" t="s">
        <v>543</v>
      </c>
      <c r="R92" s="16" t="s">
        <v>540</v>
      </c>
      <c r="S92" s="17"/>
    </row>
    <row r="93" spans="1:19" ht="18" customHeight="1">
      <c r="A93" s="9">
        <f>89-1</f>
        <v>88</v>
      </c>
      <c r="B93" s="10" t="s">
        <v>544</v>
      </c>
      <c r="C93" s="10" t="s">
        <v>545</v>
      </c>
      <c r="D93" s="10" t="s">
        <v>545</v>
      </c>
      <c r="E93" s="10" t="s">
        <v>546</v>
      </c>
      <c r="F93" s="10" t="s">
        <v>547</v>
      </c>
      <c r="G93" s="11">
        <v>1</v>
      </c>
      <c r="H93" s="12"/>
      <c r="I93" s="10"/>
      <c r="J93" s="12">
        <v>386</v>
      </c>
      <c r="K93" s="13">
        <v>9.66</v>
      </c>
      <c r="L93" s="14">
        <f t="shared" si="2"/>
        <v>3728.76</v>
      </c>
      <c r="M93" s="10"/>
      <c r="N93" s="15">
        <v>3728.76</v>
      </c>
      <c r="O93" s="16" t="s">
        <v>548</v>
      </c>
      <c r="P93" s="16" t="s">
        <v>549</v>
      </c>
      <c r="Q93" s="16" t="s">
        <v>550</v>
      </c>
      <c r="R93" s="16" t="s">
        <v>546</v>
      </c>
      <c r="S93" s="17"/>
    </row>
    <row r="94" spans="1:19" ht="18" customHeight="1">
      <c r="A94" s="9">
        <f>90-1</f>
        <v>89</v>
      </c>
      <c r="B94" s="10" t="s">
        <v>551</v>
      </c>
      <c r="C94" s="10" t="s">
        <v>552</v>
      </c>
      <c r="D94" s="10" t="s">
        <v>552</v>
      </c>
      <c r="E94" s="10" t="s">
        <v>553</v>
      </c>
      <c r="F94" s="10" t="s">
        <v>554</v>
      </c>
      <c r="G94" s="11">
        <v>3</v>
      </c>
      <c r="H94" s="12"/>
      <c r="I94" s="10"/>
      <c r="J94" s="12">
        <v>744</v>
      </c>
      <c r="K94" s="13">
        <v>9.66</v>
      </c>
      <c r="L94" s="14">
        <f t="shared" si="2"/>
        <v>7187.04</v>
      </c>
      <c r="M94" s="10"/>
      <c r="N94" s="15">
        <v>7187.04</v>
      </c>
      <c r="O94" s="16" t="s">
        <v>555</v>
      </c>
      <c r="P94" s="16" t="s">
        <v>556</v>
      </c>
      <c r="Q94" s="16" t="s">
        <v>557</v>
      </c>
      <c r="R94" s="16" t="s">
        <v>553</v>
      </c>
      <c r="S94" s="17"/>
    </row>
    <row r="95" spans="1:19" ht="18" customHeight="1">
      <c r="A95" s="9">
        <f>91-1</f>
        <v>90</v>
      </c>
      <c r="B95" s="10" t="s">
        <v>558</v>
      </c>
      <c r="C95" s="10" t="s">
        <v>559</v>
      </c>
      <c r="D95" s="10" t="s">
        <v>559</v>
      </c>
      <c r="E95" s="10" t="s">
        <v>560</v>
      </c>
      <c r="F95" s="10"/>
      <c r="G95" s="11">
        <v>4</v>
      </c>
      <c r="H95" s="12"/>
      <c r="I95" s="10"/>
      <c r="J95" s="12">
        <v>930</v>
      </c>
      <c r="K95" s="13">
        <v>9.66</v>
      </c>
      <c r="L95" s="14">
        <f t="shared" si="2"/>
        <v>8983.7999999999993</v>
      </c>
      <c r="M95" s="10"/>
      <c r="N95" s="15">
        <v>8983.7999999999993</v>
      </c>
      <c r="O95" s="16" t="s">
        <v>561</v>
      </c>
      <c r="P95" s="16" t="s">
        <v>562</v>
      </c>
      <c r="Q95" s="16" t="s">
        <v>563</v>
      </c>
      <c r="R95" s="16" t="s">
        <v>560</v>
      </c>
      <c r="S95" s="17"/>
    </row>
    <row r="96" spans="1:19" ht="18" customHeight="1">
      <c r="A96" s="9">
        <f>92-1</f>
        <v>91</v>
      </c>
      <c r="B96" s="10" t="s">
        <v>564</v>
      </c>
      <c r="C96" s="10" t="s">
        <v>565</v>
      </c>
      <c r="D96" s="10" t="s">
        <v>565</v>
      </c>
      <c r="E96" s="10" t="s">
        <v>566</v>
      </c>
      <c r="F96" s="10"/>
      <c r="G96" s="11">
        <v>4</v>
      </c>
      <c r="H96" s="12"/>
      <c r="I96" s="10"/>
      <c r="J96" s="12">
        <v>1116</v>
      </c>
      <c r="K96" s="13">
        <v>9.66</v>
      </c>
      <c r="L96" s="14">
        <f t="shared" si="2"/>
        <v>10780.56</v>
      </c>
      <c r="M96" s="10"/>
      <c r="N96" s="15">
        <v>10780.56</v>
      </c>
      <c r="O96" s="16" t="s">
        <v>567</v>
      </c>
      <c r="P96" s="16" t="s">
        <v>568</v>
      </c>
      <c r="Q96" s="16" t="s">
        <v>569</v>
      </c>
      <c r="R96" s="16" t="s">
        <v>566</v>
      </c>
      <c r="S96" s="17"/>
    </row>
    <row r="97" spans="1:19" ht="18" customHeight="1">
      <c r="A97" s="9">
        <f>93-1</f>
        <v>92</v>
      </c>
      <c r="B97" s="10" t="s">
        <v>570</v>
      </c>
      <c r="C97" s="10" t="s">
        <v>571</v>
      </c>
      <c r="D97" s="10" t="s">
        <v>571</v>
      </c>
      <c r="E97" s="10" t="s">
        <v>572</v>
      </c>
      <c r="F97" s="10"/>
      <c r="G97" s="11">
        <v>2</v>
      </c>
      <c r="H97" s="12"/>
      <c r="I97" s="10"/>
      <c r="J97" s="12">
        <v>372</v>
      </c>
      <c r="K97" s="13">
        <v>9.66</v>
      </c>
      <c r="L97" s="14">
        <f t="shared" si="2"/>
        <v>3593.52</v>
      </c>
      <c r="M97" s="10"/>
      <c r="N97" s="15">
        <v>3593.52</v>
      </c>
      <c r="O97" s="16" t="s">
        <v>573</v>
      </c>
      <c r="P97" s="16" t="s">
        <v>574</v>
      </c>
      <c r="Q97" s="16" t="s">
        <v>575</v>
      </c>
      <c r="R97" s="16" t="s">
        <v>572</v>
      </c>
      <c r="S97" s="17"/>
    </row>
    <row r="98" spans="1:19" ht="18" customHeight="1">
      <c r="A98" s="9">
        <f>94-1</f>
        <v>93</v>
      </c>
      <c r="B98" s="10" t="s">
        <v>576</v>
      </c>
      <c r="C98" s="10" t="s">
        <v>577</v>
      </c>
      <c r="D98" s="10" t="s">
        <v>577</v>
      </c>
      <c r="E98" s="10" t="s">
        <v>578</v>
      </c>
      <c r="F98" s="10"/>
      <c r="G98" s="11">
        <v>2</v>
      </c>
      <c r="H98" s="12"/>
      <c r="I98" s="10"/>
      <c r="J98" s="12">
        <v>744</v>
      </c>
      <c r="K98" s="13">
        <v>9.66</v>
      </c>
      <c r="L98" s="14">
        <f t="shared" si="2"/>
        <v>7187.04</v>
      </c>
      <c r="M98" s="10"/>
      <c r="N98" s="15">
        <v>7187.04</v>
      </c>
      <c r="O98" s="16" t="s">
        <v>579</v>
      </c>
      <c r="P98" s="16" t="s">
        <v>580</v>
      </c>
      <c r="Q98" s="16" t="s">
        <v>581</v>
      </c>
      <c r="R98" s="16" t="s">
        <v>578</v>
      </c>
      <c r="S98" s="17"/>
    </row>
    <row r="99" spans="1:19" ht="18" customHeight="1">
      <c r="A99" s="9">
        <f>95-1</f>
        <v>94</v>
      </c>
      <c r="B99" s="10" t="s">
        <v>582</v>
      </c>
      <c r="C99" s="10" t="s">
        <v>583</v>
      </c>
      <c r="D99" s="10" t="s">
        <v>583</v>
      </c>
      <c r="E99" s="10" t="s">
        <v>584</v>
      </c>
      <c r="F99" s="10"/>
      <c r="G99" s="11">
        <v>4</v>
      </c>
      <c r="H99" s="12"/>
      <c r="I99" s="10"/>
      <c r="J99" s="12">
        <v>744</v>
      </c>
      <c r="K99" s="13">
        <v>9.66</v>
      </c>
      <c r="L99" s="14">
        <f t="shared" si="2"/>
        <v>7187.04</v>
      </c>
      <c r="M99" s="10"/>
      <c r="N99" s="15">
        <v>7187.04</v>
      </c>
      <c r="O99" s="16" t="s">
        <v>585</v>
      </c>
      <c r="P99" s="16" t="s">
        <v>586</v>
      </c>
      <c r="Q99" s="16" t="s">
        <v>587</v>
      </c>
      <c r="R99" s="16" t="s">
        <v>584</v>
      </c>
      <c r="S99" s="17"/>
    </row>
    <row r="100" spans="1:19" ht="18" customHeight="1">
      <c r="A100" s="9">
        <f>96-1</f>
        <v>95</v>
      </c>
      <c r="B100" s="10" t="s">
        <v>588</v>
      </c>
      <c r="C100" s="10" t="s">
        <v>589</v>
      </c>
      <c r="D100" s="10" t="s">
        <v>589</v>
      </c>
      <c r="E100" s="10" t="s">
        <v>590</v>
      </c>
      <c r="F100" s="10"/>
      <c r="G100" s="11">
        <v>3</v>
      </c>
      <c r="H100" s="12"/>
      <c r="I100" s="10"/>
      <c r="J100" s="12">
        <v>930</v>
      </c>
      <c r="K100" s="13">
        <v>9.66</v>
      </c>
      <c r="L100" s="14">
        <f t="shared" si="2"/>
        <v>8983.7999999999993</v>
      </c>
      <c r="M100" s="10"/>
      <c r="N100" s="15">
        <v>8983.7999999999993</v>
      </c>
      <c r="O100" s="16" t="s">
        <v>591</v>
      </c>
      <c r="P100" s="16" t="s">
        <v>592</v>
      </c>
      <c r="Q100" s="16" t="s">
        <v>593</v>
      </c>
      <c r="R100" s="16" t="s">
        <v>590</v>
      </c>
      <c r="S100" s="17"/>
    </row>
    <row r="101" spans="1:19" ht="18" customHeight="1">
      <c r="A101" s="9">
        <f>97-1</f>
        <v>96</v>
      </c>
      <c r="B101" s="10" t="s">
        <v>594</v>
      </c>
      <c r="C101" s="10" t="s">
        <v>595</v>
      </c>
      <c r="D101" s="10" t="s">
        <v>595</v>
      </c>
      <c r="E101" s="10" t="s">
        <v>596</v>
      </c>
      <c r="F101" s="10" t="s">
        <v>597</v>
      </c>
      <c r="G101" s="11">
        <v>3</v>
      </c>
      <c r="H101" s="12"/>
      <c r="I101" s="10"/>
      <c r="J101" s="12">
        <v>744</v>
      </c>
      <c r="K101" s="13">
        <v>9.66</v>
      </c>
      <c r="L101" s="14">
        <f t="shared" si="2"/>
        <v>7187.04</v>
      </c>
      <c r="M101" s="10"/>
      <c r="N101" s="15">
        <v>7187.04</v>
      </c>
      <c r="O101" s="16" t="s">
        <v>598</v>
      </c>
      <c r="P101" s="16" t="s">
        <v>599</v>
      </c>
      <c r="Q101" s="16" t="s">
        <v>600</v>
      </c>
      <c r="R101" s="16" t="s">
        <v>596</v>
      </c>
      <c r="S101" s="17"/>
    </row>
    <row r="102" spans="1:19" ht="18" customHeight="1">
      <c r="A102" s="9">
        <f>98-1</f>
        <v>97</v>
      </c>
      <c r="B102" s="10" t="s">
        <v>601</v>
      </c>
      <c r="C102" s="10" t="s">
        <v>602</v>
      </c>
      <c r="D102" s="10" t="s">
        <v>602</v>
      </c>
      <c r="E102" s="10" t="s">
        <v>603</v>
      </c>
      <c r="F102" s="10"/>
      <c r="G102" s="11">
        <v>2</v>
      </c>
      <c r="H102" s="12"/>
      <c r="I102" s="10"/>
      <c r="J102" s="12">
        <v>744</v>
      </c>
      <c r="K102" s="13">
        <v>9.66</v>
      </c>
      <c r="L102" s="14">
        <f t="shared" ref="L102:L133" si="3">ROUND((J102*K102),2)</f>
        <v>7187.04</v>
      </c>
      <c r="M102" s="10"/>
      <c r="N102" s="15">
        <v>7187.04</v>
      </c>
      <c r="O102" s="16" t="s">
        <v>604</v>
      </c>
      <c r="P102" s="16" t="s">
        <v>605</v>
      </c>
      <c r="Q102" s="16" t="s">
        <v>606</v>
      </c>
      <c r="R102" s="16" t="s">
        <v>603</v>
      </c>
      <c r="S102" s="17"/>
    </row>
    <row r="103" spans="1:19" ht="18" customHeight="1">
      <c r="A103" s="9">
        <f>99-1</f>
        <v>98</v>
      </c>
      <c r="B103" s="10" t="s">
        <v>607</v>
      </c>
      <c r="C103" s="10" t="s">
        <v>608</v>
      </c>
      <c r="D103" s="10" t="s">
        <v>608</v>
      </c>
      <c r="E103" s="10" t="s">
        <v>609</v>
      </c>
      <c r="F103" s="10" t="s">
        <v>610</v>
      </c>
      <c r="G103" s="11">
        <v>3</v>
      </c>
      <c r="H103" s="12"/>
      <c r="I103" s="10"/>
      <c r="J103" s="12">
        <v>558</v>
      </c>
      <c r="K103" s="13">
        <v>9.66</v>
      </c>
      <c r="L103" s="14">
        <f t="shared" si="3"/>
        <v>5390.28</v>
      </c>
      <c r="M103" s="10"/>
      <c r="N103" s="15">
        <v>5390.28</v>
      </c>
      <c r="O103" s="16" t="s">
        <v>611</v>
      </c>
      <c r="P103" s="16" t="s">
        <v>612</v>
      </c>
      <c r="Q103" s="16" t="s">
        <v>613</v>
      </c>
      <c r="R103" s="16" t="s">
        <v>609</v>
      </c>
      <c r="S103" s="17"/>
    </row>
    <row r="104" spans="1:19" ht="18" customHeight="1">
      <c r="A104" s="9">
        <f>100-1</f>
        <v>99</v>
      </c>
      <c r="B104" s="10" t="s">
        <v>614</v>
      </c>
      <c r="C104" s="10" t="s">
        <v>615</v>
      </c>
      <c r="D104" s="10" t="s">
        <v>615</v>
      </c>
      <c r="E104" s="10" t="s">
        <v>616</v>
      </c>
      <c r="F104" s="10"/>
      <c r="G104" s="11">
        <v>3</v>
      </c>
      <c r="H104" s="12"/>
      <c r="I104" s="10"/>
      <c r="J104" s="12">
        <v>930</v>
      </c>
      <c r="K104" s="13">
        <v>9.66</v>
      </c>
      <c r="L104" s="14">
        <f t="shared" si="3"/>
        <v>8983.7999999999993</v>
      </c>
      <c r="M104" s="10"/>
      <c r="N104" s="15">
        <v>8983.7999999999993</v>
      </c>
      <c r="O104" s="16" t="s">
        <v>617</v>
      </c>
      <c r="P104" s="16" t="s">
        <v>618</v>
      </c>
      <c r="Q104" s="16" t="s">
        <v>619</v>
      </c>
      <c r="R104" s="16" t="s">
        <v>616</v>
      </c>
      <c r="S104" s="17"/>
    </row>
    <row r="105" spans="1:19" ht="18" customHeight="1">
      <c r="A105" s="9">
        <f>101-1</f>
        <v>100</v>
      </c>
      <c r="B105" s="10" t="s">
        <v>620</v>
      </c>
      <c r="C105" s="10" t="s">
        <v>621</v>
      </c>
      <c r="D105" s="10" t="s">
        <v>621</v>
      </c>
      <c r="E105" s="10" t="s">
        <v>622</v>
      </c>
      <c r="F105" s="10"/>
      <c r="G105" s="11">
        <v>5</v>
      </c>
      <c r="H105" s="12"/>
      <c r="I105" s="10"/>
      <c r="J105" s="12">
        <v>744</v>
      </c>
      <c r="K105" s="13">
        <v>9.66</v>
      </c>
      <c r="L105" s="14">
        <f t="shared" si="3"/>
        <v>7187.04</v>
      </c>
      <c r="M105" s="10"/>
      <c r="N105" s="15">
        <v>7187.04</v>
      </c>
      <c r="O105" s="16" t="s">
        <v>623</v>
      </c>
      <c r="P105" s="16" t="s">
        <v>624</v>
      </c>
      <c r="Q105" s="16" t="s">
        <v>625</v>
      </c>
      <c r="R105" s="16" t="s">
        <v>622</v>
      </c>
      <c r="S105" s="17"/>
    </row>
    <row r="106" spans="1:19" ht="18" customHeight="1">
      <c r="A106" s="9">
        <f>102-1</f>
        <v>101</v>
      </c>
      <c r="B106" s="10" t="s">
        <v>626</v>
      </c>
      <c r="C106" s="10" t="s">
        <v>627</v>
      </c>
      <c r="D106" s="10" t="s">
        <v>627</v>
      </c>
      <c r="E106" s="10" t="s">
        <v>628</v>
      </c>
      <c r="F106" s="10"/>
      <c r="G106" s="11">
        <v>4</v>
      </c>
      <c r="H106" s="12"/>
      <c r="I106" s="10"/>
      <c r="J106" s="12">
        <v>744</v>
      </c>
      <c r="K106" s="13">
        <v>9.66</v>
      </c>
      <c r="L106" s="14">
        <f t="shared" si="3"/>
        <v>7187.04</v>
      </c>
      <c r="M106" s="10"/>
      <c r="N106" s="15">
        <v>7187.04</v>
      </c>
      <c r="O106" s="16" t="s">
        <v>629</v>
      </c>
      <c r="P106" s="16" t="s">
        <v>630</v>
      </c>
      <c r="Q106" s="16" t="s">
        <v>631</v>
      </c>
      <c r="R106" s="16" t="s">
        <v>628</v>
      </c>
      <c r="S106" s="17"/>
    </row>
    <row r="107" spans="1:19" ht="18" customHeight="1">
      <c r="A107" s="9">
        <f>103-1</f>
        <v>102</v>
      </c>
      <c r="B107" s="10" t="s">
        <v>632</v>
      </c>
      <c r="C107" s="10" t="s">
        <v>633</v>
      </c>
      <c r="D107" s="10" t="s">
        <v>633</v>
      </c>
      <c r="E107" s="10" t="s">
        <v>634</v>
      </c>
      <c r="F107" s="10"/>
      <c r="G107" s="11">
        <v>5</v>
      </c>
      <c r="H107" s="12"/>
      <c r="I107" s="10"/>
      <c r="J107" s="12">
        <v>930</v>
      </c>
      <c r="K107" s="13">
        <v>9.66</v>
      </c>
      <c r="L107" s="14">
        <f t="shared" si="3"/>
        <v>8983.7999999999993</v>
      </c>
      <c r="M107" s="10"/>
      <c r="N107" s="15">
        <v>8983.7999999999993</v>
      </c>
      <c r="O107" s="16" t="s">
        <v>635</v>
      </c>
      <c r="P107" s="16" t="s">
        <v>636</v>
      </c>
      <c r="Q107" s="16" t="s">
        <v>637</v>
      </c>
      <c r="R107" s="16" t="s">
        <v>634</v>
      </c>
      <c r="S107" s="17"/>
    </row>
    <row r="108" spans="1:19" ht="18" customHeight="1">
      <c r="A108" s="9">
        <f>104-1</f>
        <v>103</v>
      </c>
      <c r="B108" s="10" t="s">
        <v>638</v>
      </c>
      <c r="C108" s="10" t="s">
        <v>639</v>
      </c>
      <c r="D108" s="10" t="s">
        <v>639</v>
      </c>
      <c r="E108" s="10" t="s">
        <v>640</v>
      </c>
      <c r="F108" s="10"/>
      <c r="G108" s="11">
        <v>2</v>
      </c>
      <c r="H108" s="12"/>
      <c r="I108" s="10"/>
      <c r="J108" s="12">
        <v>186</v>
      </c>
      <c r="K108" s="13">
        <v>9.66</v>
      </c>
      <c r="L108" s="14">
        <f t="shared" si="3"/>
        <v>1796.76</v>
      </c>
      <c r="M108" s="10"/>
      <c r="N108" s="15">
        <v>1796.76</v>
      </c>
      <c r="O108" s="16" t="s">
        <v>641</v>
      </c>
      <c r="P108" s="16" t="s">
        <v>642</v>
      </c>
      <c r="Q108" s="16" t="s">
        <v>643</v>
      </c>
      <c r="R108" s="16" t="s">
        <v>640</v>
      </c>
      <c r="S108" s="17"/>
    </row>
    <row r="109" spans="1:19" ht="18" customHeight="1">
      <c r="A109" s="9">
        <f>105-1</f>
        <v>104</v>
      </c>
      <c r="B109" s="10" t="s">
        <v>644</v>
      </c>
      <c r="C109" s="10" t="s">
        <v>645</v>
      </c>
      <c r="D109" s="10" t="s">
        <v>645</v>
      </c>
      <c r="E109" s="10" t="s">
        <v>646</v>
      </c>
      <c r="F109" s="10"/>
      <c r="G109" s="11">
        <v>4</v>
      </c>
      <c r="H109" s="12"/>
      <c r="I109" s="10"/>
      <c r="J109" s="12">
        <v>1302</v>
      </c>
      <c r="K109" s="13">
        <v>9.66</v>
      </c>
      <c r="L109" s="14">
        <f t="shared" si="3"/>
        <v>12577.32</v>
      </c>
      <c r="M109" s="10"/>
      <c r="N109" s="15">
        <v>12577.32</v>
      </c>
      <c r="O109" s="16" t="s">
        <v>647</v>
      </c>
      <c r="P109" s="16" t="s">
        <v>648</v>
      </c>
      <c r="Q109" s="16" t="s">
        <v>649</v>
      </c>
      <c r="R109" s="16" t="s">
        <v>646</v>
      </c>
      <c r="S109" s="17"/>
    </row>
    <row r="110" spans="1:19" ht="18" customHeight="1">
      <c r="A110" s="9">
        <f>106-1</f>
        <v>105</v>
      </c>
      <c r="B110" s="10" t="s">
        <v>650</v>
      </c>
      <c r="C110" s="10" t="s">
        <v>651</v>
      </c>
      <c r="D110" s="10" t="s">
        <v>651</v>
      </c>
      <c r="E110" s="10" t="s">
        <v>652</v>
      </c>
      <c r="F110" s="10"/>
      <c r="G110" s="11">
        <v>1</v>
      </c>
      <c r="H110" s="12"/>
      <c r="I110" s="10"/>
      <c r="J110" s="12">
        <v>372</v>
      </c>
      <c r="K110" s="13">
        <v>9.66</v>
      </c>
      <c r="L110" s="14">
        <f t="shared" si="3"/>
        <v>3593.52</v>
      </c>
      <c r="M110" s="10"/>
      <c r="N110" s="15">
        <v>3593.52</v>
      </c>
      <c r="O110" s="16" t="s">
        <v>653</v>
      </c>
      <c r="P110" s="16" t="s">
        <v>654</v>
      </c>
      <c r="Q110" s="16" t="s">
        <v>655</v>
      </c>
      <c r="R110" s="16" t="s">
        <v>652</v>
      </c>
      <c r="S110" s="17"/>
    </row>
    <row r="111" spans="1:19" ht="18" customHeight="1">
      <c r="A111" s="9">
        <f>107-1</f>
        <v>106</v>
      </c>
      <c r="B111" s="10" t="s">
        <v>656</v>
      </c>
      <c r="C111" s="10" t="s">
        <v>657</v>
      </c>
      <c r="D111" s="10" t="s">
        <v>657</v>
      </c>
      <c r="E111" s="10" t="s">
        <v>658</v>
      </c>
      <c r="F111" s="10"/>
      <c r="G111" s="11">
        <v>4</v>
      </c>
      <c r="H111" s="12"/>
      <c r="I111" s="10"/>
      <c r="J111" s="12">
        <v>744</v>
      </c>
      <c r="K111" s="13">
        <v>9.66</v>
      </c>
      <c r="L111" s="14">
        <f t="shared" si="3"/>
        <v>7187.04</v>
      </c>
      <c r="M111" s="10"/>
      <c r="N111" s="15">
        <v>7187.04</v>
      </c>
      <c r="O111" s="16" t="s">
        <v>659</v>
      </c>
      <c r="P111" s="16" t="s">
        <v>660</v>
      </c>
      <c r="Q111" s="16" t="s">
        <v>661</v>
      </c>
      <c r="R111" s="16" t="s">
        <v>658</v>
      </c>
      <c r="S111" s="17"/>
    </row>
    <row r="112" spans="1:19" ht="18" customHeight="1">
      <c r="A112" s="9">
        <f>108-1</f>
        <v>107</v>
      </c>
      <c r="B112" s="10" t="s">
        <v>662</v>
      </c>
      <c r="C112" s="10" t="s">
        <v>663</v>
      </c>
      <c r="D112" s="10" t="s">
        <v>663</v>
      </c>
      <c r="E112" s="10" t="s">
        <v>664</v>
      </c>
      <c r="F112" s="10"/>
      <c r="G112" s="11">
        <v>2</v>
      </c>
      <c r="H112" s="12"/>
      <c r="I112" s="10"/>
      <c r="J112" s="12">
        <v>558</v>
      </c>
      <c r="K112" s="13">
        <v>9.66</v>
      </c>
      <c r="L112" s="14">
        <f t="shared" si="3"/>
        <v>5390.28</v>
      </c>
      <c r="M112" s="10"/>
      <c r="N112" s="15">
        <v>5390.28</v>
      </c>
      <c r="O112" s="16" t="s">
        <v>665</v>
      </c>
      <c r="P112" s="16" t="s">
        <v>666</v>
      </c>
      <c r="Q112" s="16" t="s">
        <v>667</v>
      </c>
      <c r="R112" s="16" t="s">
        <v>664</v>
      </c>
      <c r="S112" s="17"/>
    </row>
    <row r="113" spans="1:19" ht="18" customHeight="1">
      <c r="A113" s="9">
        <f>109-1</f>
        <v>108</v>
      </c>
      <c r="B113" s="10" t="s">
        <v>668</v>
      </c>
      <c r="C113" s="10" t="s">
        <v>669</v>
      </c>
      <c r="D113" s="10" t="s">
        <v>669</v>
      </c>
      <c r="E113" s="10" t="s">
        <v>670</v>
      </c>
      <c r="F113" s="10"/>
      <c r="G113" s="11">
        <v>4</v>
      </c>
      <c r="H113" s="12"/>
      <c r="I113" s="10"/>
      <c r="J113" s="12">
        <v>930</v>
      </c>
      <c r="K113" s="13">
        <v>9.66</v>
      </c>
      <c r="L113" s="14">
        <f t="shared" si="3"/>
        <v>8983.7999999999993</v>
      </c>
      <c r="M113" s="10"/>
      <c r="N113" s="15">
        <v>8983.7999999999993</v>
      </c>
      <c r="O113" s="16" t="s">
        <v>671</v>
      </c>
      <c r="P113" s="16" t="s">
        <v>672</v>
      </c>
      <c r="Q113" s="16" t="s">
        <v>673</v>
      </c>
      <c r="R113" s="16" t="s">
        <v>670</v>
      </c>
      <c r="S113" s="17"/>
    </row>
    <row r="114" spans="1:19" ht="18" customHeight="1">
      <c r="A114" s="9">
        <f>110-1</f>
        <v>109</v>
      </c>
      <c r="B114" s="10" t="s">
        <v>674</v>
      </c>
      <c r="C114" s="10" t="s">
        <v>675</v>
      </c>
      <c r="D114" s="10" t="s">
        <v>675</v>
      </c>
      <c r="E114" s="10" t="s">
        <v>676</v>
      </c>
      <c r="F114" s="10"/>
      <c r="G114" s="11">
        <v>4</v>
      </c>
      <c r="H114" s="12"/>
      <c r="I114" s="10"/>
      <c r="J114" s="12">
        <v>1302</v>
      </c>
      <c r="K114" s="13">
        <v>9.66</v>
      </c>
      <c r="L114" s="14">
        <f t="shared" si="3"/>
        <v>12577.32</v>
      </c>
      <c r="M114" s="10"/>
      <c r="N114" s="15">
        <v>12577.32</v>
      </c>
      <c r="O114" s="16" t="s">
        <v>677</v>
      </c>
      <c r="P114" s="16" t="s">
        <v>678</v>
      </c>
      <c r="Q114" s="16" t="s">
        <v>679</v>
      </c>
      <c r="R114" s="16" t="s">
        <v>676</v>
      </c>
      <c r="S114" s="17"/>
    </row>
    <row r="115" spans="1:19" ht="18" customHeight="1">
      <c r="A115" s="9">
        <f>111-1</f>
        <v>110</v>
      </c>
      <c r="B115" s="10" t="s">
        <v>680</v>
      </c>
      <c r="C115" s="10" t="s">
        <v>681</v>
      </c>
      <c r="D115" s="10" t="s">
        <v>681</v>
      </c>
      <c r="E115" s="10" t="s">
        <v>682</v>
      </c>
      <c r="F115" s="10"/>
      <c r="G115" s="11">
        <v>3</v>
      </c>
      <c r="H115" s="12"/>
      <c r="I115" s="10"/>
      <c r="J115" s="12">
        <v>558</v>
      </c>
      <c r="K115" s="13">
        <v>9.66</v>
      </c>
      <c r="L115" s="14">
        <f t="shared" si="3"/>
        <v>5390.28</v>
      </c>
      <c r="M115" s="10"/>
      <c r="N115" s="15">
        <v>5390.28</v>
      </c>
      <c r="O115" s="16" t="s">
        <v>683</v>
      </c>
      <c r="P115" s="16" t="s">
        <v>684</v>
      </c>
      <c r="Q115" s="16" t="s">
        <v>685</v>
      </c>
      <c r="R115" s="16" t="s">
        <v>682</v>
      </c>
      <c r="S115" s="17"/>
    </row>
    <row r="116" spans="1:19" ht="18" customHeight="1">
      <c r="A116" s="9">
        <f>112-1</f>
        <v>111</v>
      </c>
      <c r="B116" s="10" t="s">
        <v>686</v>
      </c>
      <c r="C116" s="10" t="s">
        <v>232</v>
      </c>
      <c r="D116" s="10" t="s">
        <v>232</v>
      </c>
      <c r="E116" s="10" t="s">
        <v>687</v>
      </c>
      <c r="F116" s="10"/>
      <c r="G116" s="11">
        <v>5</v>
      </c>
      <c r="H116" s="12"/>
      <c r="I116" s="10"/>
      <c r="J116" s="12">
        <v>558</v>
      </c>
      <c r="K116" s="13">
        <v>9.66</v>
      </c>
      <c r="L116" s="14">
        <f t="shared" si="3"/>
        <v>5390.28</v>
      </c>
      <c r="M116" s="10"/>
      <c r="N116" s="15">
        <v>5390.28</v>
      </c>
      <c r="O116" s="16" t="s">
        <v>688</v>
      </c>
      <c r="P116" s="16" t="s">
        <v>689</v>
      </c>
      <c r="Q116" s="16" t="s">
        <v>690</v>
      </c>
      <c r="R116" s="16" t="s">
        <v>687</v>
      </c>
      <c r="S116" s="17"/>
    </row>
    <row r="117" spans="1:19" ht="18" customHeight="1">
      <c r="A117" s="9">
        <f>113-1</f>
        <v>112</v>
      </c>
      <c r="B117" s="10" t="s">
        <v>691</v>
      </c>
      <c r="C117" s="10" t="s">
        <v>692</v>
      </c>
      <c r="D117" s="10" t="s">
        <v>692</v>
      </c>
      <c r="E117" s="10" t="s">
        <v>693</v>
      </c>
      <c r="F117" s="10"/>
      <c r="G117" s="11">
        <v>4</v>
      </c>
      <c r="H117" s="12"/>
      <c r="I117" s="10"/>
      <c r="J117" s="12">
        <v>744</v>
      </c>
      <c r="K117" s="13">
        <v>9.66</v>
      </c>
      <c r="L117" s="14">
        <f t="shared" si="3"/>
        <v>7187.04</v>
      </c>
      <c r="M117" s="10"/>
      <c r="N117" s="15">
        <v>7187.04</v>
      </c>
      <c r="O117" s="16" t="s">
        <v>694</v>
      </c>
      <c r="P117" s="16" t="s">
        <v>695</v>
      </c>
      <c r="Q117" s="16" t="s">
        <v>696</v>
      </c>
      <c r="R117" s="16" t="s">
        <v>693</v>
      </c>
      <c r="S117" s="17"/>
    </row>
    <row r="118" spans="1:19" ht="18" customHeight="1">
      <c r="A118" s="9">
        <f>114-1</f>
        <v>113</v>
      </c>
      <c r="B118" s="10" t="s">
        <v>697</v>
      </c>
      <c r="C118" s="10" t="s">
        <v>698</v>
      </c>
      <c r="D118" s="10" t="s">
        <v>698</v>
      </c>
      <c r="E118" s="10" t="s">
        <v>699</v>
      </c>
      <c r="F118" s="10" t="s">
        <v>700</v>
      </c>
      <c r="G118" s="11">
        <v>2</v>
      </c>
      <c r="H118" s="12"/>
      <c r="I118" s="10"/>
      <c r="J118" s="12">
        <v>930</v>
      </c>
      <c r="K118" s="13">
        <v>9.66</v>
      </c>
      <c r="L118" s="14">
        <f t="shared" si="3"/>
        <v>8983.7999999999993</v>
      </c>
      <c r="M118" s="10"/>
      <c r="N118" s="15">
        <v>8983.7999999999993</v>
      </c>
      <c r="O118" s="16" t="s">
        <v>701</v>
      </c>
      <c r="P118" s="16" t="s">
        <v>702</v>
      </c>
      <c r="Q118" s="16" t="s">
        <v>703</v>
      </c>
      <c r="R118" s="16" t="s">
        <v>699</v>
      </c>
      <c r="S118" s="17"/>
    </row>
    <row r="119" spans="1:19" ht="18" customHeight="1">
      <c r="A119" s="9">
        <f>115-1</f>
        <v>114</v>
      </c>
      <c r="B119" s="10" t="s">
        <v>704</v>
      </c>
      <c r="C119" s="10" t="s">
        <v>705</v>
      </c>
      <c r="D119" s="10" t="s">
        <v>705</v>
      </c>
      <c r="E119" s="10" t="s">
        <v>706</v>
      </c>
      <c r="F119" s="10"/>
      <c r="G119" s="11">
        <v>4</v>
      </c>
      <c r="H119" s="12"/>
      <c r="I119" s="10"/>
      <c r="J119" s="12">
        <v>744</v>
      </c>
      <c r="K119" s="13">
        <v>9.66</v>
      </c>
      <c r="L119" s="14">
        <f t="shared" si="3"/>
        <v>7187.04</v>
      </c>
      <c r="M119" s="10"/>
      <c r="N119" s="15">
        <v>7187.04</v>
      </c>
      <c r="O119" s="16" t="s">
        <v>707</v>
      </c>
      <c r="P119" s="16" t="s">
        <v>708</v>
      </c>
      <c r="Q119" s="16" t="s">
        <v>709</v>
      </c>
      <c r="R119" s="16" t="s">
        <v>706</v>
      </c>
      <c r="S119" s="17"/>
    </row>
    <row r="120" spans="1:19" ht="18" customHeight="1">
      <c r="A120" s="9">
        <f>116-1</f>
        <v>115</v>
      </c>
      <c r="B120" s="10" t="s">
        <v>710</v>
      </c>
      <c r="C120" s="10" t="s">
        <v>711</v>
      </c>
      <c r="D120" s="10" t="s">
        <v>711</v>
      </c>
      <c r="E120" s="10" t="s">
        <v>712</v>
      </c>
      <c r="F120" s="10"/>
      <c r="G120" s="11">
        <v>3</v>
      </c>
      <c r="H120" s="12"/>
      <c r="I120" s="10"/>
      <c r="J120" s="12">
        <v>930</v>
      </c>
      <c r="K120" s="13">
        <v>9.66</v>
      </c>
      <c r="L120" s="14">
        <f t="shared" si="3"/>
        <v>8983.7999999999993</v>
      </c>
      <c r="M120" s="10"/>
      <c r="N120" s="15">
        <v>8983.7999999999993</v>
      </c>
      <c r="O120" s="16" t="s">
        <v>713</v>
      </c>
      <c r="P120" s="16" t="s">
        <v>714</v>
      </c>
      <c r="Q120" s="16" t="s">
        <v>715</v>
      </c>
      <c r="R120" s="16" t="s">
        <v>712</v>
      </c>
      <c r="S120" s="17"/>
    </row>
    <row r="121" spans="1:19" ht="18" customHeight="1">
      <c r="A121" s="9">
        <f>117-1</f>
        <v>116</v>
      </c>
      <c r="B121" s="10" t="s">
        <v>716</v>
      </c>
      <c r="C121" s="10" t="s">
        <v>717</v>
      </c>
      <c r="D121" s="10" t="s">
        <v>717</v>
      </c>
      <c r="E121" s="10" t="s">
        <v>718</v>
      </c>
      <c r="F121" s="10"/>
      <c r="G121" s="11">
        <v>3</v>
      </c>
      <c r="H121" s="12"/>
      <c r="I121" s="10"/>
      <c r="J121" s="12">
        <v>1302</v>
      </c>
      <c r="K121" s="13">
        <v>9.66</v>
      </c>
      <c r="L121" s="14">
        <f t="shared" si="3"/>
        <v>12577.32</v>
      </c>
      <c r="M121" s="10"/>
      <c r="N121" s="15">
        <v>12577.32</v>
      </c>
      <c r="O121" s="16" t="s">
        <v>719</v>
      </c>
      <c r="P121" s="16" t="s">
        <v>720</v>
      </c>
      <c r="Q121" s="16" t="s">
        <v>721</v>
      </c>
      <c r="R121" s="16" t="s">
        <v>718</v>
      </c>
      <c r="S121" s="17"/>
    </row>
    <row r="122" spans="1:19" ht="18" customHeight="1">
      <c r="A122" s="9">
        <f>118-1</f>
        <v>117</v>
      </c>
      <c r="B122" s="10" t="s">
        <v>722</v>
      </c>
      <c r="C122" s="10" t="s">
        <v>723</v>
      </c>
      <c r="D122" s="10" t="s">
        <v>723</v>
      </c>
      <c r="E122" s="10" t="s">
        <v>724</v>
      </c>
      <c r="F122" s="10"/>
      <c r="G122" s="11">
        <v>1</v>
      </c>
      <c r="H122" s="12"/>
      <c r="I122" s="10"/>
      <c r="J122" s="12">
        <v>186</v>
      </c>
      <c r="K122" s="13">
        <v>9.66</v>
      </c>
      <c r="L122" s="14">
        <f t="shared" si="3"/>
        <v>1796.76</v>
      </c>
      <c r="M122" s="10"/>
      <c r="N122" s="15">
        <v>1796.76</v>
      </c>
      <c r="O122" s="16" t="s">
        <v>725</v>
      </c>
      <c r="P122" s="16" t="s">
        <v>726</v>
      </c>
      <c r="Q122" s="16" t="s">
        <v>727</v>
      </c>
      <c r="R122" s="16" t="s">
        <v>724</v>
      </c>
      <c r="S122" s="17"/>
    </row>
    <row r="123" spans="1:19" ht="18" customHeight="1">
      <c r="A123" s="9">
        <f>119-1</f>
        <v>118</v>
      </c>
      <c r="B123" s="10" t="s">
        <v>728</v>
      </c>
      <c r="C123" s="10" t="s">
        <v>729</v>
      </c>
      <c r="D123" s="10" t="s">
        <v>729</v>
      </c>
      <c r="E123" s="10" t="s">
        <v>730</v>
      </c>
      <c r="F123" s="10"/>
      <c r="G123" s="11">
        <v>1</v>
      </c>
      <c r="H123" s="12"/>
      <c r="I123" s="10"/>
      <c r="J123" s="12">
        <v>558</v>
      </c>
      <c r="K123" s="13">
        <v>9.66</v>
      </c>
      <c r="L123" s="14">
        <f t="shared" si="3"/>
        <v>5390.28</v>
      </c>
      <c r="M123" s="10"/>
      <c r="N123" s="15">
        <v>5390.28</v>
      </c>
      <c r="O123" s="16" t="s">
        <v>731</v>
      </c>
      <c r="P123" s="16" t="s">
        <v>732</v>
      </c>
      <c r="Q123" s="16" t="s">
        <v>733</v>
      </c>
      <c r="R123" s="16" t="s">
        <v>730</v>
      </c>
      <c r="S123" s="17"/>
    </row>
    <row r="124" spans="1:19" ht="18" customHeight="1">
      <c r="A124" s="9">
        <f>120-1</f>
        <v>119</v>
      </c>
      <c r="B124" s="10" t="s">
        <v>734</v>
      </c>
      <c r="C124" s="10" t="s">
        <v>735</v>
      </c>
      <c r="D124" s="10" t="s">
        <v>735</v>
      </c>
      <c r="E124" s="10" t="s">
        <v>736</v>
      </c>
      <c r="F124" s="10"/>
      <c r="G124" s="11">
        <v>1</v>
      </c>
      <c r="H124" s="12"/>
      <c r="I124" s="10"/>
      <c r="J124" s="12">
        <v>372</v>
      </c>
      <c r="K124" s="13">
        <v>9.66</v>
      </c>
      <c r="L124" s="14">
        <f t="shared" si="3"/>
        <v>3593.52</v>
      </c>
      <c r="M124" s="10"/>
      <c r="N124" s="15">
        <v>3593.52</v>
      </c>
      <c r="O124" s="16" t="s">
        <v>737</v>
      </c>
      <c r="P124" s="16" t="s">
        <v>738</v>
      </c>
      <c r="Q124" s="16" t="s">
        <v>739</v>
      </c>
      <c r="R124" s="16" t="s">
        <v>736</v>
      </c>
      <c r="S124" s="17"/>
    </row>
    <row r="125" spans="1:19" ht="18" customHeight="1">
      <c r="A125" s="9">
        <f>121-1</f>
        <v>120</v>
      </c>
      <c r="B125" s="10" t="s">
        <v>740</v>
      </c>
      <c r="C125" s="10" t="s">
        <v>741</v>
      </c>
      <c r="D125" s="10" t="s">
        <v>741</v>
      </c>
      <c r="E125" s="10" t="s">
        <v>742</v>
      </c>
      <c r="F125" s="10"/>
      <c r="G125" s="11">
        <v>4</v>
      </c>
      <c r="H125" s="12"/>
      <c r="I125" s="10"/>
      <c r="J125" s="12">
        <v>558</v>
      </c>
      <c r="K125" s="13">
        <v>9.66</v>
      </c>
      <c r="L125" s="14">
        <f t="shared" si="3"/>
        <v>5390.28</v>
      </c>
      <c r="M125" s="10"/>
      <c r="N125" s="15">
        <v>5390.28</v>
      </c>
      <c r="O125" s="16" t="s">
        <v>743</v>
      </c>
      <c r="P125" s="16" t="s">
        <v>744</v>
      </c>
      <c r="Q125" s="16" t="s">
        <v>745</v>
      </c>
      <c r="R125" s="16" t="s">
        <v>742</v>
      </c>
      <c r="S125" s="17"/>
    </row>
    <row r="126" spans="1:19" ht="18" customHeight="1">
      <c r="A126" s="9">
        <f>122-1</f>
        <v>121</v>
      </c>
      <c r="B126" s="10" t="s">
        <v>746</v>
      </c>
      <c r="C126" s="10" t="s">
        <v>747</v>
      </c>
      <c r="D126" s="10" t="s">
        <v>747</v>
      </c>
      <c r="E126" s="10" t="s">
        <v>748</v>
      </c>
      <c r="F126" s="10"/>
      <c r="G126" s="11">
        <v>2</v>
      </c>
      <c r="H126" s="12"/>
      <c r="I126" s="10"/>
      <c r="J126" s="12">
        <v>930</v>
      </c>
      <c r="K126" s="13">
        <v>9.66</v>
      </c>
      <c r="L126" s="14">
        <f t="shared" si="3"/>
        <v>8983.7999999999993</v>
      </c>
      <c r="M126" s="10"/>
      <c r="N126" s="15">
        <v>8983.7999999999993</v>
      </c>
      <c r="O126" s="16" t="s">
        <v>749</v>
      </c>
      <c r="P126" s="16" t="s">
        <v>750</v>
      </c>
      <c r="Q126" s="16" t="s">
        <v>751</v>
      </c>
      <c r="R126" s="16" t="s">
        <v>748</v>
      </c>
      <c r="S126" s="17"/>
    </row>
    <row r="127" spans="1:19" ht="18" customHeight="1">
      <c r="A127" s="9">
        <f>123-1</f>
        <v>122</v>
      </c>
      <c r="B127" s="10" t="s">
        <v>752</v>
      </c>
      <c r="C127" s="10" t="s">
        <v>753</v>
      </c>
      <c r="D127" s="10" t="s">
        <v>753</v>
      </c>
      <c r="E127" s="10" t="s">
        <v>754</v>
      </c>
      <c r="F127" s="10"/>
      <c r="G127" s="11">
        <v>3</v>
      </c>
      <c r="H127" s="12"/>
      <c r="I127" s="10"/>
      <c r="J127" s="12">
        <v>558</v>
      </c>
      <c r="K127" s="13">
        <v>9.66</v>
      </c>
      <c r="L127" s="14">
        <f t="shared" si="3"/>
        <v>5390.28</v>
      </c>
      <c r="M127" s="10"/>
      <c r="N127" s="15">
        <v>5390.28</v>
      </c>
      <c r="O127" s="16" t="s">
        <v>755</v>
      </c>
      <c r="P127" s="16" t="s">
        <v>756</v>
      </c>
      <c r="Q127" s="16" t="s">
        <v>757</v>
      </c>
      <c r="R127" s="16" t="s">
        <v>754</v>
      </c>
      <c r="S127" s="17"/>
    </row>
    <row r="128" spans="1:19" ht="18" customHeight="1">
      <c r="A128" s="9">
        <f>124-1</f>
        <v>123</v>
      </c>
      <c r="B128" s="10" t="s">
        <v>758</v>
      </c>
      <c r="C128" s="10" t="s">
        <v>759</v>
      </c>
      <c r="D128" s="10" t="s">
        <v>759</v>
      </c>
      <c r="E128" s="10" t="s">
        <v>760</v>
      </c>
      <c r="F128" s="10"/>
      <c r="G128" s="11">
        <v>4</v>
      </c>
      <c r="H128" s="12"/>
      <c r="I128" s="10"/>
      <c r="J128" s="12">
        <v>744</v>
      </c>
      <c r="K128" s="13">
        <v>9.66</v>
      </c>
      <c r="L128" s="14">
        <f t="shared" si="3"/>
        <v>7187.04</v>
      </c>
      <c r="M128" s="10"/>
      <c r="N128" s="15">
        <v>7187.04</v>
      </c>
      <c r="O128" s="16" t="s">
        <v>761</v>
      </c>
      <c r="P128" s="16" t="s">
        <v>762</v>
      </c>
      <c r="Q128" s="16" t="s">
        <v>763</v>
      </c>
      <c r="R128" s="16" t="s">
        <v>760</v>
      </c>
      <c r="S128" s="17"/>
    </row>
    <row r="129" spans="1:19" ht="18" customHeight="1">
      <c r="A129" s="9">
        <f>125-1</f>
        <v>124</v>
      </c>
      <c r="B129" s="10" t="s">
        <v>764</v>
      </c>
      <c r="C129" s="10" t="s">
        <v>765</v>
      </c>
      <c r="D129" s="10" t="s">
        <v>765</v>
      </c>
      <c r="E129" s="10" t="s">
        <v>766</v>
      </c>
      <c r="F129" s="10" t="s">
        <v>767</v>
      </c>
      <c r="G129" s="11">
        <v>1</v>
      </c>
      <c r="H129" s="12"/>
      <c r="I129" s="10"/>
      <c r="J129" s="12">
        <v>558</v>
      </c>
      <c r="K129" s="13">
        <v>9.66</v>
      </c>
      <c r="L129" s="14">
        <f t="shared" si="3"/>
        <v>5390.28</v>
      </c>
      <c r="M129" s="10"/>
      <c r="N129" s="15">
        <v>5390.28</v>
      </c>
      <c r="O129" s="16" t="s">
        <v>768</v>
      </c>
      <c r="P129" s="16" t="s">
        <v>769</v>
      </c>
      <c r="Q129" s="16" t="s">
        <v>770</v>
      </c>
      <c r="R129" s="16" t="s">
        <v>766</v>
      </c>
      <c r="S129" s="17"/>
    </row>
    <row r="130" spans="1:19" ht="18" customHeight="1">
      <c r="A130" s="9">
        <f>126-1</f>
        <v>125</v>
      </c>
      <c r="B130" s="10" t="s">
        <v>771</v>
      </c>
      <c r="C130" s="10" t="s">
        <v>772</v>
      </c>
      <c r="D130" s="10" t="s">
        <v>772</v>
      </c>
      <c r="E130" s="10" t="s">
        <v>773</v>
      </c>
      <c r="F130" s="10"/>
      <c r="G130" s="11">
        <v>6</v>
      </c>
      <c r="H130" s="12"/>
      <c r="I130" s="10"/>
      <c r="J130" s="12">
        <v>1116</v>
      </c>
      <c r="K130" s="13">
        <v>9.66</v>
      </c>
      <c r="L130" s="14">
        <f t="shared" si="3"/>
        <v>10780.56</v>
      </c>
      <c r="M130" s="10"/>
      <c r="N130" s="15">
        <v>10780.56</v>
      </c>
      <c r="O130" s="16" t="s">
        <v>774</v>
      </c>
      <c r="P130" s="16" t="s">
        <v>775</v>
      </c>
      <c r="Q130" s="16" t="s">
        <v>776</v>
      </c>
      <c r="R130" s="16" t="s">
        <v>773</v>
      </c>
      <c r="S130" s="17"/>
    </row>
    <row r="131" spans="1:19" ht="18" customHeight="1">
      <c r="A131" s="9">
        <f>127-1</f>
        <v>126</v>
      </c>
      <c r="B131" s="10" t="s">
        <v>777</v>
      </c>
      <c r="C131" s="10" t="s">
        <v>778</v>
      </c>
      <c r="D131" s="10" t="s">
        <v>778</v>
      </c>
      <c r="E131" s="10" t="s">
        <v>779</v>
      </c>
      <c r="F131" s="10"/>
      <c r="G131" s="11">
        <v>4</v>
      </c>
      <c r="H131" s="12"/>
      <c r="I131" s="10"/>
      <c r="J131" s="12">
        <v>744</v>
      </c>
      <c r="K131" s="13">
        <v>9.66</v>
      </c>
      <c r="L131" s="14">
        <f t="shared" si="3"/>
        <v>7187.04</v>
      </c>
      <c r="M131" s="10"/>
      <c r="N131" s="15">
        <v>7187.04</v>
      </c>
      <c r="O131" s="16" t="s">
        <v>780</v>
      </c>
      <c r="P131" s="16" t="s">
        <v>781</v>
      </c>
      <c r="Q131" s="16" t="s">
        <v>782</v>
      </c>
      <c r="R131" s="16" t="s">
        <v>779</v>
      </c>
      <c r="S131" s="17"/>
    </row>
    <row r="132" spans="1:19" ht="18" customHeight="1">
      <c r="A132" s="9">
        <f>128-1</f>
        <v>127</v>
      </c>
      <c r="B132" s="10" t="s">
        <v>783</v>
      </c>
      <c r="C132" s="10" t="s">
        <v>784</v>
      </c>
      <c r="D132" s="10" t="s">
        <v>784</v>
      </c>
      <c r="E132" s="10" t="s">
        <v>785</v>
      </c>
      <c r="F132" s="10"/>
      <c r="G132" s="11">
        <v>3</v>
      </c>
      <c r="H132" s="12"/>
      <c r="I132" s="10"/>
      <c r="J132" s="12">
        <v>558</v>
      </c>
      <c r="K132" s="13">
        <v>9.66</v>
      </c>
      <c r="L132" s="14">
        <f t="shared" si="3"/>
        <v>5390.28</v>
      </c>
      <c r="M132" s="10"/>
      <c r="N132" s="15">
        <v>5390.28</v>
      </c>
      <c r="O132" s="16" t="s">
        <v>786</v>
      </c>
      <c r="P132" s="16" t="s">
        <v>787</v>
      </c>
      <c r="Q132" s="16" t="s">
        <v>788</v>
      </c>
      <c r="R132" s="16" t="s">
        <v>785</v>
      </c>
      <c r="S132" s="17"/>
    </row>
    <row r="133" spans="1:19" ht="18" customHeight="1">
      <c r="A133" s="9">
        <f>129-1</f>
        <v>128</v>
      </c>
      <c r="B133" s="10" t="s">
        <v>789</v>
      </c>
      <c r="C133" s="10" t="s">
        <v>790</v>
      </c>
      <c r="D133" s="10" t="s">
        <v>790</v>
      </c>
      <c r="E133" s="10" t="s">
        <v>791</v>
      </c>
      <c r="F133" s="10"/>
      <c r="G133" s="11">
        <v>4</v>
      </c>
      <c r="H133" s="12"/>
      <c r="I133" s="10"/>
      <c r="J133" s="12">
        <v>744</v>
      </c>
      <c r="K133" s="13">
        <v>9.66</v>
      </c>
      <c r="L133" s="14">
        <f t="shared" si="3"/>
        <v>7187.04</v>
      </c>
      <c r="M133" s="10"/>
      <c r="N133" s="15">
        <v>7187.04</v>
      </c>
      <c r="O133" s="16" t="s">
        <v>792</v>
      </c>
      <c r="P133" s="16" t="s">
        <v>793</v>
      </c>
      <c r="Q133" s="16" t="s">
        <v>794</v>
      </c>
      <c r="R133" s="16" t="s">
        <v>791</v>
      </c>
      <c r="S133" s="17"/>
    </row>
    <row r="134" spans="1:19" ht="18" customHeight="1">
      <c r="A134" s="9">
        <f>130-1</f>
        <v>129</v>
      </c>
      <c r="B134" s="10" t="s">
        <v>795</v>
      </c>
      <c r="C134" s="10" t="s">
        <v>796</v>
      </c>
      <c r="D134" s="10" t="s">
        <v>796</v>
      </c>
      <c r="E134" s="10" t="s">
        <v>797</v>
      </c>
      <c r="F134" s="10"/>
      <c r="G134" s="11">
        <v>4</v>
      </c>
      <c r="H134" s="12"/>
      <c r="I134" s="10"/>
      <c r="J134" s="12">
        <v>558</v>
      </c>
      <c r="K134" s="13">
        <v>9.66</v>
      </c>
      <c r="L134" s="14">
        <f t="shared" ref="L134:L165" si="4">ROUND((J134*K134),2)</f>
        <v>5390.28</v>
      </c>
      <c r="M134" s="10"/>
      <c r="N134" s="15">
        <v>5390.28</v>
      </c>
      <c r="O134" s="16" t="s">
        <v>798</v>
      </c>
      <c r="P134" s="16" t="s">
        <v>799</v>
      </c>
      <c r="Q134" s="16" t="s">
        <v>800</v>
      </c>
      <c r="R134" s="16" t="s">
        <v>797</v>
      </c>
      <c r="S134" s="17"/>
    </row>
    <row r="135" spans="1:19" ht="18" customHeight="1">
      <c r="A135" s="9">
        <f>131-1</f>
        <v>130</v>
      </c>
      <c r="B135" s="10" t="s">
        <v>801</v>
      </c>
      <c r="C135" s="10" t="s">
        <v>802</v>
      </c>
      <c r="D135" s="10" t="s">
        <v>802</v>
      </c>
      <c r="E135" s="10" t="s">
        <v>803</v>
      </c>
      <c r="F135" s="10"/>
      <c r="G135" s="11">
        <v>4</v>
      </c>
      <c r="H135" s="12"/>
      <c r="I135" s="10"/>
      <c r="J135" s="12">
        <v>744</v>
      </c>
      <c r="K135" s="13">
        <v>9.66</v>
      </c>
      <c r="L135" s="14">
        <f t="shared" si="4"/>
        <v>7187.04</v>
      </c>
      <c r="M135" s="10"/>
      <c r="N135" s="15">
        <v>7187.04</v>
      </c>
      <c r="O135" s="16" t="s">
        <v>804</v>
      </c>
      <c r="P135" s="16" t="s">
        <v>805</v>
      </c>
      <c r="Q135" s="16" t="s">
        <v>806</v>
      </c>
      <c r="R135" s="16" t="s">
        <v>803</v>
      </c>
      <c r="S135" s="17"/>
    </row>
    <row r="136" spans="1:19" ht="18" customHeight="1">
      <c r="A136" s="9">
        <f>132-1</f>
        <v>131</v>
      </c>
      <c r="B136" s="10" t="s">
        <v>807</v>
      </c>
      <c r="C136" s="10" t="s">
        <v>808</v>
      </c>
      <c r="D136" s="10" t="s">
        <v>808</v>
      </c>
      <c r="E136" s="10" t="s">
        <v>809</v>
      </c>
      <c r="F136" s="10"/>
      <c r="G136" s="11">
        <v>3</v>
      </c>
      <c r="H136" s="12"/>
      <c r="I136" s="10"/>
      <c r="J136" s="12">
        <v>744</v>
      </c>
      <c r="K136" s="13">
        <v>9.66</v>
      </c>
      <c r="L136" s="14">
        <f t="shared" si="4"/>
        <v>7187.04</v>
      </c>
      <c r="M136" s="10"/>
      <c r="N136" s="15">
        <v>7187.04</v>
      </c>
      <c r="O136" s="16" t="s">
        <v>810</v>
      </c>
      <c r="P136" s="16" t="s">
        <v>811</v>
      </c>
      <c r="Q136" s="16" t="s">
        <v>812</v>
      </c>
      <c r="R136" s="16" t="s">
        <v>809</v>
      </c>
      <c r="S136" s="17"/>
    </row>
    <row r="137" spans="1:19" ht="18" customHeight="1">
      <c r="A137" s="9">
        <f>133-1</f>
        <v>132</v>
      </c>
      <c r="B137" s="10" t="s">
        <v>813</v>
      </c>
      <c r="C137" s="10" t="s">
        <v>814</v>
      </c>
      <c r="D137" s="10" t="s">
        <v>814</v>
      </c>
      <c r="E137" s="10" t="s">
        <v>815</v>
      </c>
      <c r="F137" s="10"/>
      <c r="G137" s="11">
        <v>2</v>
      </c>
      <c r="H137" s="12"/>
      <c r="I137" s="10"/>
      <c r="J137" s="12">
        <v>558</v>
      </c>
      <c r="K137" s="13">
        <v>9.66</v>
      </c>
      <c r="L137" s="14">
        <f t="shared" si="4"/>
        <v>5390.28</v>
      </c>
      <c r="M137" s="10"/>
      <c r="N137" s="15">
        <v>5390.28</v>
      </c>
      <c r="O137" s="16" t="s">
        <v>816</v>
      </c>
      <c r="P137" s="16" t="s">
        <v>817</v>
      </c>
      <c r="Q137" s="16" t="s">
        <v>818</v>
      </c>
      <c r="R137" s="16" t="s">
        <v>815</v>
      </c>
      <c r="S137" s="17"/>
    </row>
    <row r="138" spans="1:19" ht="18" customHeight="1">
      <c r="A138" s="9">
        <f>134-1</f>
        <v>133</v>
      </c>
      <c r="B138" s="10" t="s">
        <v>819</v>
      </c>
      <c r="C138" s="10" t="s">
        <v>820</v>
      </c>
      <c r="D138" s="10" t="s">
        <v>820</v>
      </c>
      <c r="E138" s="10" t="s">
        <v>821</v>
      </c>
      <c r="F138" s="10"/>
      <c r="G138" s="11">
        <v>5</v>
      </c>
      <c r="H138" s="12"/>
      <c r="I138" s="10"/>
      <c r="J138" s="12">
        <v>1302</v>
      </c>
      <c r="K138" s="13">
        <v>9.66</v>
      </c>
      <c r="L138" s="14">
        <f t="shared" si="4"/>
        <v>12577.32</v>
      </c>
      <c r="M138" s="10"/>
      <c r="N138" s="15">
        <v>12577.32</v>
      </c>
      <c r="O138" s="16" t="s">
        <v>822</v>
      </c>
      <c r="P138" s="16" t="s">
        <v>823</v>
      </c>
      <c r="Q138" s="16" t="s">
        <v>824</v>
      </c>
      <c r="R138" s="16" t="s">
        <v>821</v>
      </c>
      <c r="S138" s="17"/>
    </row>
    <row r="139" spans="1:19" ht="18" customHeight="1">
      <c r="A139" s="9">
        <f>135-1</f>
        <v>134</v>
      </c>
      <c r="B139" s="10" t="s">
        <v>825</v>
      </c>
      <c r="C139" s="10" t="s">
        <v>826</v>
      </c>
      <c r="D139" s="10" t="s">
        <v>826</v>
      </c>
      <c r="E139" s="10" t="s">
        <v>827</v>
      </c>
      <c r="F139" s="10"/>
      <c r="G139" s="11">
        <v>2</v>
      </c>
      <c r="H139" s="12"/>
      <c r="I139" s="10"/>
      <c r="J139" s="12">
        <v>372</v>
      </c>
      <c r="K139" s="13">
        <v>9.66</v>
      </c>
      <c r="L139" s="14">
        <f t="shared" si="4"/>
        <v>3593.52</v>
      </c>
      <c r="M139" s="10"/>
      <c r="N139" s="15">
        <v>3593.52</v>
      </c>
      <c r="O139" s="16" t="s">
        <v>828</v>
      </c>
      <c r="P139" s="16" t="s">
        <v>829</v>
      </c>
      <c r="Q139" s="16" t="s">
        <v>830</v>
      </c>
      <c r="R139" s="16" t="s">
        <v>827</v>
      </c>
      <c r="S139" s="17"/>
    </row>
    <row r="140" spans="1:19" ht="18" customHeight="1">
      <c r="A140" s="9">
        <f>136-1</f>
        <v>135</v>
      </c>
      <c r="B140" s="10" t="s">
        <v>831</v>
      </c>
      <c r="C140" s="10" t="s">
        <v>832</v>
      </c>
      <c r="D140" s="10" t="s">
        <v>832</v>
      </c>
      <c r="E140" s="10" t="s">
        <v>833</v>
      </c>
      <c r="F140" s="10"/>
      <c r="G140" s="11">
        <v>4</v>
      </c>
      <c r="H140" s="12"/>
      <c r="I140" s="10"/>
      <c r="J140" s="12">
        <v>744</v>
      </c>
      <c r="K140" s="13">
        <v>9.66</v>
      </c>
      <c r="L140" s="14">
        <f t="shared" si="4"/>
        <v>7187.04</v>
      </c>
      <c r="M140" s="10"/>
      <c r="N140" s="15">
        <v>7187.04</v>
      </c>
      <c r="O140" s="16" t="s">
        <v>834</v>
      </c>
      <c r="P140" s="16" t="s">
        <v>835</v>
      </c>
      <c r="Q140" s="16" t="s">
        <v>836</v>
      </c>
      <c r="R140" s="16" t="s">
        <v>833</v>
      </c>
      <c r="S140" s="17"/>
    </row>
    <row r="141" spans="1:19" ht="18" customHeight="1">
      <c r="A141" s="9">
        <f>137-1</f>
        <v>136</v>
      </c>
      <c r="B141" s="10" t="s">
        <v>837</v>
      </c>
      <c r="C141" s="10" t="s">
        <v>838</v>
      </c>
      <c r="D141" s="10" t="s">
        <v>838</v>
      </c>
      <c r="E141" s="10" t="s">
        <v>839</v>
      </c>
      <c r="F141" s="10"/>
      <c r="G141" s="11">
        <v>4</v>
      </c>
      <c r="H141" s="12"/>
      <c r="I141" s="10"/>
      <c r="J141" s="12">
        <v>744</v>
      </c>
      <c r="K141" s="13">
        <v>9.66</v>
      </c>
      <c r="L141" s="14">
        <f t="shared" si="4"/>
        <v>7187.04</v>
      </c>
      <c r="M141" s="10"/>
      <c r="N141" s="15">
        <v>7187.04</v>
      </c>
      <c r="O141" s="16" t="s">
        <v>840</v>
      </c>
      <c r="P141" s="16" t="s">
        <v>841</v>
      </c>
      <c r="Q141" s="16" t="s">
        <v>842</v>
      </c>
      <c r="R141" s="16" t="s">
        <v>839</v>
      </c>
      <c r="S141" s="17"/>
    </row>
    <row r="142" spans="1:19" ht="18" customHeight="1">
      <c r="A142" s="9">
        <f>138-1</f>
        <v>137</v>
      </c>
      <c r="B142" s="10" t="s">
        <v>843</v>
      </c>
      <c r="C142" s="10" t="s">
        <v>460</v>
      </c>
      <c r="D142" s="10" t="s">
        <v>460</v>
      </c>
      <c r="E142" s="10" t="s">
        <v>844</v>
      </c>
      <c r="F142" s="10"/>
      <c r="G142" s="11">
        <v>1</v>
      </c>
      <c r="H142" s="12"/>
      <c r="I142" s="10"/>
      <c r="J142" s="12">
        <v>372</v>
      </c>
      <c r="K142" s="13">
        <v>9.66</v>
      </c>
      <c r="L142" s="14">
        <f t="shared" si="4"/>
        <v>3593.52</v>
      </c>
      <c r="M142" s="10"/>
      <c r="N142" s="15">
        <v>3593.52</v>
      </c>
      <c r="O142" s="16" t="s">
        <v>845</v>
      </c>
      <c r="P142" s="16" t="s">
        <v>846</v>
      </c>
      <c r="Q142" s="16" t="s">
        <v>847</v>
      </c>
      <c r="R142" s="16" t="s">
        <v>844</v>
      </c>
      <c r="S142" s="17"/>
    </row>
    <row r="143" spans="1:19" ht="18" customHeight="1">
      <c r="A143" s="9">
        <f>139-1</f>
        <v>138</v>
      </c>
      <c r="B143" s="10" t="s">
        <v>848</v>
      </c>
      <c r="C143" s="10" t="s">
        <v>849</v>
      </c>
      <c r="D143" s="10" t="s">
        <v>849</v>
      </c>
      <c r="E143" s="10" t="s">
        <v>850</v>
      </c>
      <c r="F143" s="10"/>
      <c r="G143" s="11">
        <v>2</v>
      </c>
      <c r="H143" s="12"/>
      <c r="I143" s="10"/>
      <c r="J143" s="12">
        <v>558</v>
      </c>
      <c r="K143" s="13">
        <v>9.66</v>
      </c>
      <c r="L143" s="14">
        <f t="shared" si="4"/>
        <v>5390.28</v>
      </c>
      <c r="M143" s="10"/>
      <c r="N143" s="15">
        <v>5390.28</v>
      </c>
      <c r="O143" s="16" t="s">
        <v>851</v>
      </c>
      <c r="P143" s="16" t="s">
        <v>852</v>
      </c>
      <c r="Q143" s="16" t="s">
        <v>853</v>
      </c>
      <c r="R143" s="16" t="s">
        <v>850</v>
      </c>
      <c r="S143" s="17"/>
    </row>
    <row r="144" spans="1:19" ht="18" customHeight="1">
      <c r="A144" s="9">
        <f>140-1</f>
        <v>139</v>
      </c>
      <c r="B144" s="10" t="s">
        <v>854</v>
      </c>
      <c r="C144" s="10" t="s">
        <v>855</v>
      </c>
      <c r="D144" s="10" t="s">
        <v>855</v>
      </c>
      <c r="E144" s="10" t="s">
        <v>856</v>
      </c>
      <c r="F144" s="10"/>
      <c r="G144" s="11">
        <v>2</v>
      </c>
      <c r="H144" s="12"/>
      <c r="I144" s="10"/>
      <c r="J144" s="12">
        <v>558</v>
      </c>
      <c r="K144" s="13">
        <v>9.66</v>
      </c>
      <c r="L144" s="14">
        <f t="shared" si="4"/>
        <v>5390.28</v>
      </c>
      <c r="M144" s="10"/>
      <c r="N144" s="15">
        <v>5390.28</v>
      </c>
      <c r="O144" s="16" t="s">
        <v>857</v>
      </c>
      <c r="P144" s="16" t="s">
        <v>858</v>
      </c>
      <c r="Q144" s="16" t="s">
        <v>859</v>
      </c>
      <c r="R144" s="16" t="s">
        <v>856</v>
      </c>
      <c r="S144" s="17"/>
    </row>
    <row r="145" spans="1:19" ht="18" customHeight="1">
      <c r="A145" s="9">
        <f>141-1</f>
        <v>140</v>
      </c>
      <c r="B145" s="10" t="s">
        <v>860</v>
      </c>
      <c r="C145" s="10" t="s">
        <v>861</v>
      </c>
      <c r="D145" s="10" t="s">
        <v>861</v>
      </c>
      <c r="E145" s="10" t="s">
        <v>862</v>
      </c>
      <c r="F145" s="10"/>
      <c r="G145" s="11">
        <v>3</v>
      </c>
      <c r="H145" s="12"/>
      <c r="I145" s="10"/>
      <c r="J145" s="12">
        <v>558</v>
      </c>
      <c r="K145" s="13">
        <v>9.66</v>
      </c>
      <c r="L145" s="14">
        <f t="shared" si="4"/>
        <v>5390.28</v>
      </c>
      <c r="M145" s="10"/>
      <c r="N145" s="15">
        <v>5390.28</v>
      </c>
      <c r="O145" s="16" t="s">
        <v>863</v>
      </c>
      <c r="P145" s="16" t="s">
        <v>864</v>
      </c>
      <c r="Q145" s="16" t="s">
        <v>865</v>
      </c>
      <c r="R145" s="16" t="s">
        <v>862</v>
      </c>
      <c r="S145" s="17"/>
    </row>
    <row r="146" spans="1:19" ht="18" customHeight="1">
      <c r="A146" s="9">
        <f>142-1</f>
        <v>141</v>
      </c>
      <c r="B146" s="10" t="s">
        <v>866</v>
      </c>
      <c r="C146" s="10" t="s">
        <v>867</v>
      </c>
      <c r="D146" s="10" t="s">
        <v>867</v>
      </c>
      <c r="E146" s="10" t="s">
        <v>868</v>
      </c>
      <c r="F146" s="10"/>
      <c r="G146" s="11">
        <v>2</v>
      </c>
      <c r="H146" s="12"/>
      <c r="I146" s="10"/>
      <c r="J146" s="12">
        <v>186</v>
      </c>
      <c r="K146" s="13">
        <v>9.66</v>
      </c>
      <c r="L146" s="14">
        <f t="shared" si="4"/>
        <v>1796.76</v>
      </c>
      <c r="M146" s="10"/>
      <c r="N146" s="15">
        <v>1796.76</v>
      </c>
      <c r="O146" s="16" t="s">
        <v>869</v>
      </c>
      <c r="P146" s="16" t="s">
        <v>870</v>
      </c>
      <c r="Q146" s="16" t="s">
        <v>871</v>
      </c>
      <c r="R146" s="16" t="s">
        <v>868</v>
      </c>
      <c r="S146" s="17"/>
    </row>
    <row r="147" spans="1:19" ht="18" customHeight="1">
      <c r="A147" s="9">
        <f>143-1</f>
        <v>142</v>
      </c>
      <c r="B147" s="10" t="s">
        <v>872</v>
      </c>
      <c r="C147" s="10" t="s">
        <v>873</v>
      </c>
      <c r="D147" s="10" t="s">
        <v>873</v>
      </c>
      <c r="E147" s="10" t="s">
        <v>874</v>
      </c>
      <c r="F147" s="10"/>
      <c r="G147" s="11">
        <v>1</v>
      </c>
      <c r="H147" s="12"/>
      <c r="I147" s="10"/>
      <c r="J147" s="12">
        <v>372</v>
      </c>
      <c r="K147" s="13">
        <v>9.66</v>
      </c>
      <c r="L147" s="14">
        <f t="shared" si="4"/>
        <v>3593.52</v>
      </c>
      <c r="M147" s="10"/>
      <c r="N147" s="15">
        <v>3593.52</v>
      </c>
      <c r="O147" s="16" t="s">
        <v>875</v>
      </c>
      <c r="P147" s="16" t="s">
        <v>876</v>
      </c>
      <c r="Q147" s="16" t="s">
        <v>877</v>
      </c>
      <c r="R147" s="16" t="s">
        <v>874</v>
      </c>
      <c r="S147" s="17"/>
    </row>
    <row r="148" spans="1:19" ht="18" customHeight="1">
      <c r="A148" s="9">
        <f>144-1</f>
        <v>143</v>
      </c>
      <c r="B148" s="10" t="s">
        <v>878</v>
      </c>
      <c r="C148" s="10" t="s">
        <v>879</v>
      </c>
      <c r="D148" s="10" t="s">
        <v>879</v>
      </c>
      <c r="E148" s="10" t="s">
        <v>880</v>
      </c>
      <c r="F148" s="10"/>
      <c r="G148" s="11">
        <v>3</v>
      </c>
      <c r="H148" s="12"/>
      <c r="I148" s="10"/>
      <c r="J148" s="12">
        <v>382.4</v>
      </c>
      <c r="K148" s="13">
        <v>9.66</v>
      </c>
      <c r="L148" s="14">
        <f t="shared" si="4"/>
        <v>3693.98</v>
      </c>
      <c r="M148" s="10"/>
      <c r="N148" s="15">
        <v>3693.98</v>
      </c>
      <c r="O148" s="16" t="s">
        <v>881</v>
      </c>
      <c r="P148" s="16" t="s">
        <v>882</v>
      </c>
      <c r="Q148" s="16" t="s">
        <v>883</v>
      </c>
      <c r="R148" s="16" t="s">
        <v>880</v>
      </c>
      <c r="S148" s="17"/>
    </row>
    <row r="149" spans="1:19" ht="18" customHeight="1">
      <c r="A149" s="9">
        <f>145-1</f>
        <v>144</v>
      </c>
      <c r="B149" s="10" t="s">
        <v>884</v>
      </c>
      <c r="C149" s="10" t="s">
        <v>885</v>
      </c>
      <c r="D149" s="10" t="s">
        <v>885</v>
      </c>
      <c r="E149" s="10" t="s">
        <v>886</v>
      </c>
      <c r="F149" s="10"/>
      <c r="G149" s="11">
        <v>1</v>
      </c>
      <c r="H149" s="12"/>
      <c r="I149" s="10"/>
      <c r="J149" s="12">
        <v>95.6</v>
      </c>
      <c r="K149" s="13">
        <v>9.66</v>
      </c>
      <c r="L149" s="14">
        <f t="shared" si="4"/>
        <v>923.5</v>
      </c>
      <c r="M149" s="10"/>
      <c r="N149" s="15">
        <v>923.5</v>
      </c>
      <c r="O149" s="16" t="s">
        <v>887</v>
      </c>
      <c r="P149" s="16" t="s">
        <v>888</v>
      </c>
      <c r="Q149" s="16" t="s">
        <v>889</v>
      </c>
      <c r="R149" s="16" t="s">
        <v>886</v>
      </c>
      <c r="S149" s="17"/>
    </row>
    <row r="150" spans="1:19" ht="18" customHeight="1">
      <c r="A150" s="9">
        <f>146-1</f>
        <v>145</v>
      </c>
      <c r="B150" s="10" t="s">
        <v>890</v>
      </c>
      <c r="C150" s="10" t="s">
        <v>891</v>
      </c>
      <c r="D150" s="10" t="s">
        <v>891</v>
      </c>
      <c r="E150" s="10" t="s">
        <v>892</v>
      </c>
      <c r="F150" s="10"/>
      <c r="G150" s="11">
        <v>4</v>
      </c>
      <c r="H150" s="12"/>
      <c r="I150" s="10"/>
      <c r="J150" s="12">
        <v>382.4</v>
      </c>
      <c r="K150" s="13">
        <v>9.66</v>
      </c>
      <c r="L150" s="14">
        <f t="shared" si="4"/>
        <v>3693.98</v>
      </c>
      <c r="M150" s="10"/>
      <c r="N150" s="15">
        <v>3693.98</v>
      </c>
      <c r="O150" s="16" t="s">
        <v>893</v>
      </c>
      <c r="P150" s="16" t="s">
        <v>894</v>
      </c>
      <c r="Q150" s="16" t="s">
        <v>895</v>
      </c>
      <c r="R150" s="16" t="s">
        <v>892</v>
      </c>
      <c r="S150" s="17"/>
    </row>
    <row r="151" spans="1:19" ht="18" customHeight="1">
      <c r="A151" s="9">
        <f>147-1</f>
        <v>146</v>
      </c>
      <c r="B151" s="10" t="s">
        <v>896</v>
      </c>
      <c r="C151" s="10" t="s">
        <v>897</v>
      </c>
      <c r="D151" s="10" t="s">
        <v>897</v>
      </c>
      <c r="E151" s="10" t="s">
        <v>898</v>
      </c>
      <c r="F151" s="10" t="s">
        <v>534</v>
      </c>
      <c r="G151" s="11">
        <v>5</v>
      </c>
      <c r="H151" s="12"/>
      <c r="I151" s="10"/>
      <c r="J151" s="12">
        <v>382.4</v>
      </c>
      <c r="K151" s="13">
        <v>9.66</v>
      </c>
      <c r="L151" s="14">
        <f t="shared" si="4"/>
        <v>3693.98</v>
      </c>
      <c r="M151" s="10"/>
      <c r="N151" s="15">
        <v>3693.98</v>
      </c>
      <c r="O151" s="16" t="s">
        <v>899</v>
      </c>
      <c r="P151" s="16" t="s">
        <v>900</v>
      </c>
      <c r="Q151" s="16" t="s">
        <v>901</v>
      </c>
      <c r="R151" s="16" t="s">
        <v>898</v>
      </c>
      <c r="S151" s="17"/>
    </row>
    <row r="152" spans="1:19" ht="18" customHeight="1">
      <c r="A152" s="9">
        <f>148-1</f>
        <v>147</v>
      </c>
      <c r="B152" s="10" t="s">
        <v>902</v>
      </c>
      <c r="C152" s="10" t="s">
        <v>903</v>
      </c>
      <c r="D152" s="10" t="s">
        <v>903</v>
      </c>
      <c r="E152" s="10" t="s">
        <v>904</v>
      </c>
      <c r="F152" s="10"/>
      <c r="G152" s="11">
        <v>1</v>
      </c>
      <c r="H152" s="12"/>
      <c r="I152" s="10"/>
      <c r="J152" s="12">
        <v>95.6</v>
      </c>
      <c r="K152" s="13">
        <v>9.66</v>
      </c>
      <c r="L152" s="14">
        <f t="shared" si="4"/>
        <v>923.5</v>
      </c>
      <c r="M152" s="10"/>
      <c r="N152" s="15">
        <v>923.5</v>
      </c>
      <c r="O152" s="16" t="s">
        <v>905</v>
      </c>
      <c r="P152" s="16" t="s">
        <v>906</v>
      </c>
      <c r="Q152" s="16" t="s">
        <v>907</v>
      </c>
      <c r="R152" s="16" t="s">
        <v>904</v>
      </c>
      <c r="S152" s="17"/>
    </row>
    <row r="153" spans="1:19" ht="18" customHeight="1">
      <c r="A153" s="9">
        <f>149-1</f>
        <v>148</v>
      </c>
      <c r="B153" s="10" t="s">
        <v>908</v>
      </c>
      <c r="C153" s="10" t="s">
        <v>909</v>
      </c>
      <c r="D153" s="10" t="s">
        <v>909</v>
      </c>
      <c r="E153" s="10" t="s">
        <v>910</v>
      </c>
      <c r="F153" s="10"/>
      <c r="G153" s="11">
        <v>2</v>
      </c>
      <c r="H153" s="12"/>
      <c r="I153" s="10"/>
      <c r="J153" s="12">
        <v>191.2</v>
      </c>
      <c r="K153" s="13">
        <v>9.66</v>
      </c>
      <c r="L153" s="14">
        <f t="shared" si="4"/>
        <v>1846.99</v>
      </c>
      <c r="M153" s="10"/>
      <c r="N153" s="15">
        <v>1846.99</v>
      </c>
      <c r="O153" s="16" t="s">
        <v>911</v>
      </c>
      <c r="P153" s="16" t="s">
        <v>912</v>
      </c>
      <c r="Q153" s="16" t="s">
        <v>913</v>
      </c>
      <c r="R153" s="16" t="s">
        <v>910</v>
      </c>
      <c r="S153" s="17"/>
    </row>
    <row r="154" spans="1:19" ht="18" customHeight="1">
      <c r="A154" s="9">
        <f>150-1</f>
        <v>149</v>
      </c>
      <c r="B154" s="10" t="s">
        <v>914</v>
      </c>
      <c r="C154" s="10" t="s">
        <v>915</v>
      </c>
      <c r="D154" s="10" t="s">
        <v>915</v>
      </c>
      <c r="E154" s="10" t="s">
        <v>916</v>
      </c>
      <c r="F154" s="10"/>
      <c r="G154" s="11">
        <v>3</v>
      </c>
      <c r="H154" s="12"/>
      <c r="I154" s="10"/>
      <c r="J154" s="12">
        <v>286.8</v>
      </c>
      <c r="K154" s="13">
        <v>9.66</v>
      </c>
      <c r="L154" s="14">
        <f t="shared" si="4"/>
        <v>2770.49</v>
      </c>
      <c r="M154" s="10"/>
      <c r="N154" s="15">
        <v>2770.49</v>
      </c>
      <c r="O154" s="16" t="s">
        <v>917</v>
      </c>
      <c r="P154" s="16" t="s">
        <v>918</v>
      </c>
      <c r="Q154" s="16" t="s">
        <v>919</v>
      </c>
      <c r="R154" s="16" t="s">
        <v>916</v>
      </c>
      <c r="S154" s="17"/>
    </row>
    <row r="155" spans="1:19" ht="18" customHeight="1">
      <c r="A155" s="9">
        <f>151-1</f>
        <v>150</v>
      </c>
      <c r="B155" s="10" t="s">
        <v>920</v>
      </c>
      <c r="C155" s="10" t="s">
        <v>921</v>
      </c>
      <c r="D155" s="10" t="s">
        <v>921</v>
      </c>
      <c r="E155" s="10" t="s">
        <v>922</v>
      </c>
      <c r="F155" s="10"/>
      <c r="G155" s="11">
        <v>1</v>
      </c>
      <c r="H155" s="12"/>
      <c r="I155" s="10"/>
      <c r="J155" s="12">
        <v>191.2</v>
      </c>
      <c r="K155" s="13">
        <v>9.66</v>
      </c>
      <c r="L155" s="14">
        <f t="shared" si="4"/>
        <v>1846.99</v>
      </c>
      <c r="M155" s="10"/>
      <c r="N155" s="15">
        <v>1846.99</v>
      </c>
      <c r="O155" s="16" t="s">
        <v>923</v>
      </c>
      <c r="P155" s="16" t="s">
        <v>924</v>
      </c>
      <c r="Q155" s="16" t="s">
        <v>925</v>
      </c>
      <c r="R155" s="16" t="s">
        <v>922</v>
      </c>
      <c r="S155" s="17"/>
    </row>
    <row r="156" spans="1:19" ht="18" customHeight="1">
      <c r="A156" s="9">
        <f>152-1</f>
        <v>151</v>
      </c>
      <c r="B156" s="10" t="s">
        <v>926</v>
      </c>
      <c r="C156" s="10" t="s">
        <v>927</v>
      </c>
      <c r="D156" s="10" t="s">
        <v>927</v>
      </c>
      <c r="E156" s="10" t="s">
        <v>928</v>
      </c>
      <c r="F156" s="10"/>
      <c r="G156" s="11">
        <v>3</v>
      </c>
      <c r="H156" s="12"/>
      <c r="I156" s="10"/>
      <c r="J156" s="12">
        <v>286.8</v>
      </c>
      <c r="K156" s="13">
        <v>9.66</v>
      </c>
      <c r="L156" s="14">
        <f t="shared" si="4"/>
        <v>2770.49</v>
      </c>
      <c r="M156" s="10"/>
      <c r="N156" s="15">
        <v>2770.49</v>
      </c>
      <c r="O156" s="16" t="s">
        <v>929</v>
      </c>
      <c r="P156" s="16" t="s">
        <v>930</v>
      </c>
      <c r="Q156" s="16" t="s">
        <v>931</v>
      </c>
      <c r="R156" s="16" t="s">
        <v>928</v>
      </c>
      <c r="S156" s="17"/>
    </row>
    <row r="157" spans="1:19" ht="18" customHeight="1">
      <c r="A157" s="9">
        <f>153-1</f>
        <v>152</v>
      </c>
      <c r="B157" s="10" t="s">
        <v>932</v>
      </c>
      <c r="C157" s="10" t="s">
        <v>933</v>
      </c>
      <c r="D157" s="10" t="s">
        <v>933</v>
      </c>
      <c r="E157" s="10" t="s">
        <v>934</v>
      </c>
      <c r="F157" s="10"/>
      <c r="G157" s="11">
        <v>3</v>
      </c>
      <c r="H157" s="12"/>
      <c r="I157" s="10"/>
      <c r="J157" s="12">
        <v>286.8</v>
      </c>
      <c r="K157" s="13">
        <v>9.66</v>
      </c>
      <c r="L157" s="14">
        <f t="shared" si="4"/>
        <v>2770.49</v>
      </c>
      <c r="M157" s="10"/>
      <c r="N157" s="15">
        <v>2770.49</v>
      </c>
      <c r="O157" s="16" t="s">
        <v>935</v>
      </c>
      <c r="P157" s="16" t="s">
        <v>936</v>
      </c>
      <c r="Q157" s="16" t="s">
        <v>937</v>
      </c>
      <c r="R157" s="16" t="s">
        <v>934</v>
      </c>
      <c r="S157" s="17"/>
    </row>
    <row r="158" spans="1:19" ht="18" customHeight="1">
      <c r="A158" s="9">
        <f>154-1</f>
        <v>153</v>
      </c>
      <c r="B158" s="10" t="s">
        <v>938</v>
      </c>
      <c r="C158" s="10" t="s">
        <v>939</v>
      </c>
      <c r="D158" s="10" t="s">
        <v>939</v>
      </c>
      <c r="E158" s="10" t="s">
        <v>940</v>
      </c>
      <c r="F158" s="10"/>
      <c r="G158" s="11">
        <v>3</v>
      </c>
      <c r="H158" s="12"/>
      <c r="I158" s="10"/>
      <c r="J158" s="12">
        <v>286.8</v>
      </c>
      <c r="K158" s="13">
        <v>9.66</v>
      </c>
      <c r="L158" s="14">
        <f t="shared" si="4"/>
        <v>2770.49</v>
      </c>
      <c r="M158" s="10"/>
      <c r="N158" s="15">
        <v>2770.49</v>
      </c>
      <c r="O158" s="16" t="s">
        <v>941</v>
      </c>
      <c r="P158" s="16" t="s">
        <v>942</v>
      </c>
      <c r="Q158" s="16" t="s">
        <v>943</v>
      </c>
      <c r="R158" s="16" t="s">
        <v>940</v>
      </c>
      <c r="S158" s="17"/>
    </row>
    <row r="159" spans="1:19" ht="18" customHeight="1">
      <c r="A159" s="9">
        <f>155-1</f>
        <v>154</v>
      </c>
      <c r="B159" s="10" t="s">
        <v>944</v>
      </c>
      <c r="C159" s="10" t="s">
        <v>945</v>
      </c>
      <c r="D159" s="10" t="s">
        <v>945</v>
      </c>
      <c r="E159" s="10" t="s">
        <v>946</v>
      </c>
      <c r="F159" s="10"/>
      <c r="G159" s="11">
        <v>2</v>
      </c>
      <c r="H159" s="12"/>
      <c r="I159" s="10"/>
      <c r="J159" s="12">
        <v>191.2</v>
      </c>
      <c r="K159" s="13">
        <v>9.66</v>
      </c>
      <c r="L159" s="14">
        <f t="shared" si="4"/>
        <v>1846.99</v>
      </c>
      <c r="M159" s="10"/>
      <c r="N159" s="15">
        <v>1846.99</v>
      </c>
      <c r="O159" s="16" t="s">
        <v>947</v>
      </c>
      <c r="P159" s="16" t="s">
        <v>948</v>
      </c>
      <c r="Q159" s="16" t="s">
        <v>949</v>
      </c>
      <c r="R159" s="16" t="s">
        <v>946</v>
      </c>
      <c r="S159" s="17"/>
    </row>
    <row r="160" spans="1:19" ht="18" customHeight="1">
      <c r="A160" s="9">
        <f>156-1</f>
        <v>155</v>
      </c>
      <c r="B160" s="10" t="s">
        <v>950</v>
      </c>
      <c r="C160" s="10" t="s">
        <v>951</v>
      </c>
      <c r="D160" s="10" t="s">
        <v>951</v>
      </c>
      <c r="E160" s="10" t="s">
        <v>952</v>
      </c>
      <c r="F160" s="10"/>
      <c r="G160" s="11">
        <v>2</v>
      </c>
      <c r="H160" s="12"/>
      <c r="I160" s="10"/>
      <c r="J160" s="12">
        <v>191.2</v>
      </c>
      <c r="K160" s="13">
        <v>9.66</v>
      </c>
      <c r="L160" s="14">
        <f t="shared" si="4"/>
        <v>1846.99</v>
      </c>
      <c r="M160" s="10"/>
      <c r="N160" s="15">
        <v>1846.99</v>
      </c>
      <c r="O160" s="16" t="s">
        <v>953</v>
      </c>
      <c r="P160" s="16" t="s">
        <v>954</v>
      </c>
      <c r="Q160" s="16" t="s">
        <v>955</v>
      </c>
      <c r="R160" s="16" t="s">
        <v>952</v>
      </c>
      <c r="S160" s="17"/>
    </row>
    <row r="161" spans="1:19" ht="18" customHeight="1">
      <c r="A161" s="9">
        <f>157-1</f>
        <v>156</v>
      </c>
      <c r="B161" s="10" t="s">
        <v>956</v>
      </c>
      <c r="C161" s="10" t="s">
        <v>957</v>
      </c>
      <c r="D161" s="10" t="s">
        <v>957</v>
      </c>
      <c r="E161" s="10" t="s">
        <v>958</v>
      </c>
      <c r="F161" s="10"/>
      <c r="G161" s="11">
        <v>2</v>
      </c>
      <c r="H161" s="12"/>
      <c r="I161" s="10"/>
      <c r="J161" s="12">
        <v>95.6</v>
      </c>
      <c r="K161" s="13">
        <v>9.66</v>
      </c>
      <c r="L161" s="14">
        <f t="shared" si="4"/>
        <v>923.5</v>
      </c>
      <c r="M161" s="10"/>
      <c r="N161" s="15">
        <v>923.5</v>
      </c>
      <c r="O161" s="16" t="s">
        <v>959</v>
      </c>
      <c r="P161" s="16" t="s">
        <v>960</v>
      </c>
      <c r="Q161" s="16" t="s">
        <v>961</v>
      </c>
      <c r="R161" s="16" t="s">
        <v>958</v>
      </c>
      <c r="S161" s="17"/>
    </row>
    <row r="162" spans="1:19" ht="18" customHeight="1">
      <c r="A162" s="9">
        <f>158-1</f>
        <v>157</v>
      </c>
      <c r="B162" s="10" t="s">
        <v>962</v>
      </c>
      <c r="C162" s="10" t="s">
        <v>963</v>
      </c>
      <c r="D162" s="10" t="s">
        <v>963</v>
      </c>
      <c r="E162" s="10" t="s">
        <v>964</v>
      </c>
      <c r="F162" s="10"/>
      <c r="G162" s="11">
        <v>1</v>
      </c>
      <c r="H162" s="12"/>
      <c r="I162" s="10"/>
      <c r="J162" s="12">
        <v>382.4</v>
      </c>
      <c r="K162" s="13">
        <v>9.66</v>
      </c>
      <c r="L162" s="14">
        <f t="shared" si="4"/>
        <v>3693.98</v>
      </c>
      <c r="M162" s="10"/>
      <c r="N162" s="15">
        <v>3693.98</v>
      </c>
      <c r="O162" s="16" t="s">
        <v>965</v>
      </c>
      <c r="P162" s="16" t="s">
        <v>966</v>
      </c>
      <c r="Q162" s="16" t="s">
        <v>967</v>
      </c>
      <c r="R162" s="16" t="s">
        <v>964</v>
      </c>
      <c r="S162" s="17"/>
    </row>
    <row r="163" spans="1:19" ht="11.2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27">
        <f>SUM(J6:J162)</f>
        <v>110759.4</v>
      </c>
      <c r="K163" s="18"/>
      <c r="L163" s="26">
        <f>SUM(L6:L162)</f>
        <v>1069935.8000000021</v>
      </c>
      <c r="M163" s="18"/>
      <c r="N163" s="19"/>
      <c r="O163" s="19"/>
      <c r="P163" s="19"/>
      <c r="Q163" s="19"/>
      <c r="R163" s="19"/>
      <c r="S163" s="1"/>
    </row>
  </sheetData>
  <mergeCells count="2">
    <mergeCell ref="A1:M1"/>
    <mergeCell ref="B3:E3"/>
  </mergeCells>
  <phoneticPr fontId="1" type="noConversion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2018-09-09T08:09:03Z</dcterms:modified>
</cp:coreProperties>
</file>