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<sst xmlns="http://schemas.openxmlformats.org/spreadsheetml/2006/main" count="1822" uniqueCount="1411">
  <si>
    <t>草原生态保护补助奖励项目禁牧补助资金发放清册</t>
  </si>
  <si>
    <t>行政区划：</t>
  </si>
  <si>
    <t xml:space="preserve">  大沁他拉镇.吉格斯台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</si>
  <si>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</si>
  <si>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</si>
  <si>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</si>
  <si>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</si>
  <si>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</si>
  <si>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</si>
  <si>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</si>
  <si>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</si>
  <si>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</si>
  <si>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</si>
  <si>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</si>
  <si>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</si>
  <si>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</si>
  <si>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</si>
  <si>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</si>
  <si>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</si>
  <si>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</si>
  <si>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</si>
  <si>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1505250150010001</t>
  </si>
  <si>
    <t>梁海棠</t>
  </si>
  <si>
    <t>152326195009120920</t>
  </si>
  <si>
    <t>13514759026</t>
  </si>
  <si>
    <t>dee39a52aae54cbba3b76d31f97e2ebc</t>
  </si>
  <si>
    <t>83a5ee38d7a811dd9dffcf18f4200bc4_2</t>
  </si>
  <si>
    <t>83a5ee39d7a811dd9dffcf18f4200bc4</t>
  </si>
  <si>
    <t>1505250150010002</t>
  </si>
  <si>
    <t>李斯琴毕力格</t>
  </si>
  <si>
    <t>152326195612170922</t>
  </si>
  <si>
    <t>18248349588</t>
  </si>
  <si>
    <t>e4b825ecda2e41f38f2d273d815632ce</t>
  </si>
  <si>
    <t>3642b8a9d7a911dd9dffcf18f4200bc4_2</t>
  </si>
  <si>
    <t>3642b8aad7a911dd9dffcf18f4200bc4</t>
  </si>
  <si>
    <t>1505250150010003</t>
  </si>
  <si>
    <t>宝巴图孟何</t>
  </si>
  <si>
    <t>152326194804120917</t>
  </si>
  <si>
    <t>15848541350</t>
  </si>
  <si>
    <t>2d4fb5507e06422eae3b8b25d4b6734d</t>
  </si>
  <si>
    <t>2d945284d7aa11dd9dffcf18f4200bc4_2</t>
  </si>
  <si>
    <t>2d945285d7aa11dd9dffcf18f4200bc4</t>
  </si>
  <si>
    <t>1505250150010004</t>
  </si>
  <si>
    <t>于嘎巴</t>
  </si>
  <si>
    <t>152326194805100918</t>
  </si>
  <si>
    <t>15048547127</t>
  </si>
  <si>
    <t>d4e1d8cd680b4f7db3d12a96d2ac3ac7</t>
  </si>
  <si>
    <t>d7549773d7aa11dd9dffcf18f4200bc4_2</t>
  </si>
  <si>
    <t>d7549774d7aa11dd9dffcf18f4200bc4</t>
  </si>
  <si>
    <t>1505250150010005</t>
  </si>
  <si>
    <t>陈巴塔尔</t>
  </si>
  <si>
    <t>15232619710527091X</t>
  </si>
  <si>
    <t>15247520663</t>
  </si>
  <si>
    <t>16fc64a1bb4c4f569202809d90215517</t>
  </si>
  <si>
    <t>784dd94cd7ab11dd9dffcf18f4200bc4_2</t>
  </si>
  <si>
    <t>784dd94dd7ab11dd9dffcf18f4200bc4</t>
  </si>
  <si>
    <t>1505250150010006</t>
  </si>
  <si>
    <t>陈福山</t>
  </si>
  <si>
    <t>152326196504240916</t>
  </si>
  <si>
    <t>13847568375</t>
  </si>
  <si>
    <t>820e654c95f14ce786cd5b7ccbaf594b</t>
  </si>
  <si>
    <t>136b79c8d7ac11dd9dffcf18f4200bc4_2</t>
  </si>
  <si>
    <t>136b79c9d7ac11dd9dffcf18f4200bc4</t>
  </si>
  <si>
    <t>1505250150010007</t>
  </si>
  <si>
    <t>吴布和</t>
  </si>
  <si>
    <t>15232619481111091X</t>
  </si>
  <si>
    <t>15114753844</t>
  </si>
  <si>
    <t>48499b17e3344fdd85aed94a78f5c4af</t>
  </si>
  <si>
    <t>2c6148d6d7ad11dd9dffcf18f4200bc4_2</t>
  </si>
  <si>
    <t>2c6148d7d7ad11dd9dffcf18f4200bc4</t>
  </si>
  <si>
    <t>1505250150010008</t>
  </si>
  <si>
    <t>蔡常明</t>
  </si>
  <si>
    <t>152326197610080914</t>
  </si>
  <si>
    <t>15947353929</t>
  </si>
  <si>
    <t>b6cc3b53a10542f3a5c463eb9e1b9b84</t>
  </si>
  <si>
    <t>1150c529d7ae11dd9dffcf18f4200bc4_2</t>
  </si>
  <si>
    <t>1150c52ad7ae11dd9dffcf18f4200bc4</t>
  </si>
  <si>
    <t>1505250150010009</t>
  </si>
  <si>
    <t>候巴力吉</t>
  </si>
  <si>
    <t>15232619680804093X</t>
  </si>
  <si>
    <t>15134717064</t>
  </si>
  <si>
    <t>c89e270ae1a04e538fca7426a6542b9c</t>
  </si>
  <si>
    <t>bd3bb1e5d7ae11dd9dffcf18f4200bc4_2</t>
  </si>
  <si>
    <t>bd3bb1e6d7ae11dd9dffcf18f4200bc4</t>
  </si>
  <si>
    <t>1505250150010010</t>
  </si>
  <si>
    <t>吴宝玉</t>
  </si>
  <si>
    <t>152326195901200913</t>
  </si>
  <si>
    <t>6217370050300774479胡永梅</t>
  </si>
  <si>
    <t>37c1a0c816d84320bc9857a6b7fbb64a</t>
  </si>
  <si>
    <t>4a776528d7af11dd9dffcf18f4200bc4_2</t>
  </si>
  <si>
    <t>4a776529d7af11dd9dffcf18f4200bc4</t>
  </si>
  <si>
    <t>1505250150010011</t>
  </si>
  <si>
    <t>宝仓日布</t>
  </si>
  <si>
    <t>152326194908130917</t>
  </si>
  <si>
    <t>15849545694</t>
  </si>
  <si>
    <t>b0a1b81834ef4153a2bc13b8d74dc72b</t>
  </si>
  <si>
    <t>e90a7cefd7af11dd9dffcf18f4200bc4_2</t>
  </si>
  <si>
    <t>e90a7cf0d7af11dd9dffcf18f4200bc4</t>
  </si>
  <si>
    <t>1505250150010012</t>
  </si>
  <si>
    <t>候色金满都呼</t>
  </si>
  <si>
    <t>15232619540505091X</t>
  </si>
  <si>
    <t>13948650133</t>
  </si>
  <si>
    <t>0dea5c7dda5549018d0cf39660560ed1</t>
  </si>
  <si>
    <t>79e8f9dfd7b011dd9dffcf18f4200bc4_2</t>
  </si>
  <si>
    <t>79e8f9e0d7b011dd9dffcf18f4200bc4</t>
  </si>
  <si>
    <t>1505250150010013</t>
  </si>
  <si>
    <t>王阿力坦胡</t>
  </si>
  <si>
    <t>152326194103200922</t>
  </si>
  <si>
    <t>a1f2b0f9a1c94254af4b445c0f9b7eb5</t>
  </si>
  <si>
    <t>febf2b37d7b011dd9dffcf18f4200bc4_2</t>
  </si>
  <si>
    <t>7b7c0031d7b111dd9dffcf18f4200bc4</t>
  </si>
  <si>
    <t>1505250150010014</t>
  </si>
  <si>
    <t>宝哈斯额尔敦</t>
  </si>
  <si>
    <t>152326197110110910</t>
  </si>
  <si>
    <t>15047165693</t>
  </si>
  <si>
    <t>1e0d7d1c14004f8ea255b10729c03689</t>
  </si>
  <si>
    <t>c6f5981fd7b111dd9dffcf18f4200bc4_2</t>
  </si>
  <si>
    <t>c6f59820d7b111dd9dffcf18f4200bc4</t>
  </si>
  <si>
    <t>1505250150010015</t>
  </si>
  <si>
    <t>蔡额尔敦宝力皋</t>
  </si>
  <si>
    <t>152326196003210911</t>
  </si>
  <si>
    <t>15849510648</t>
  </si>
  <si>
    <t>81a9d29de197411b8277e1131abf4963</t>
  </si>
  <si>
    <t>44f63722d7b211dd9dffcf18f4200bc4_2</t>
  </si>
  <si>
    <t>44f63723d7b211dd9dffcf18f4200bc4</t>
  </si>
  <si>
    <t>1505250150010016</t>
  </si>
  <si>
    <t>蔡宝荣</t>
  </si>
  <si>
    <t>152326197101080916</t>
  </si>
  <si>
    <t>13947959782</t>
  </si>
  <si>
    <t>5d565ce5055e46849d8762d905a3c334</t>
  </si>
  <si>
    <t>7bf6ea9cd7b311dd9dffcf18f4200bc4_2</t>
  </si>
  <si>
    <t>7bf6ea9dd7b311dd9dffcf18f4200bc4</t>
  </si>
  <si>
    <t>1505250150010017</t>
  </si>
  <si>
    <t>候白龙</t>
  </si>
  <si>
    <t>152326197003090918</t>
  </si>
  <si>
    <t>15949440898</t>
  </si>
  <si>
    <t>cc805eec91b3458d9d558624e08c0129</t>
  </si>
  <si>
    <t>6a542fb5d7b411dd9dffcf18f4200bc4_2</t>
  </si>
  <si>
    <t>6a542fb6d7b411dd9dffcf18f4200bc4</t>
  </si>
  <si>
    <t>1505250150010018</t>
  </si>
  <si>
    <t>胡孟根宝力高</t>
  </si>
  <si>
    <t>152326195511110912</t>
  </si>
  <si>
    <t>15048510240</t>
  </si>
  <si>
    <t>39a382642a904163b19cba028b264e4d</t>
  </si>
  <si>
    <t>f5c92d15d7b411dd9dffcf18f4200bc4_2</t>
  </si>
  <si>
    <t>f5c92d16d7b411dd9dffcf18f4200bc4</t>
  </si>
  <si>
    <t>1505250150010019</t>
  </si>
  <si>
    <t>陈敖力布</t>
  </si>
  <si>
    <t>152326195402090932</t>
  </si>
  <si>
    <t>15949444752</t>
  </si>
  <si>
    <t>0d8d103fa4514557ae42c66267e2658c</t>
  </si>
  <si>
    <t>2c647b20d7c311dd9dffcf18f4200bc4_2</t>
  </si>
  <si>
    <t>2c647b21d7c311dd9dffcf18f4200bc4</t>
  </si>
  <si>
    <t>1505250150010020</t>
  </si>
  <si>
    <t>宝孟和勿力吉</t>
  </si>
  <si>
    <t>152326195911280910</t>
  </si>
  <si>
    <t>15947789587</t>
  </si>
  <si>
    <t>235e0c3e47784a7b93a9694bb8d09066</t>
  </si>
  <si>
    <t>bb0c68ced7c311dd9dffcf18f4200bc4_2</t>
  </si>
  <si>
    <t>bb0c68cfd7c311dd9dffcf18f4200bc4</t>
  </si>
  <si>
    <t>1505250150010021</t>
  </si>
  <si>
    <t>那顺乌日塔</t>
  </si>
  <si>
    <t>152326197003230917</t>
  </si>
  <si>
    <t>207e328ce3084ccaa9fedcf560d8fcda</t>
  </si>
  <si>
    <t>7ceb7459d7c411dd9dffcf18f4200bc4_2</t>
  </si>
  <si>
    <t>7ceb745ad7c411dd9dffcf18f4200bc4</t>
  </si>
  <si>
    <t>1505250150010022</t>
  </si>
  <si>
    <t>辛森林</t>
  </si>
  <si>
    <t>152326196209040911</t>
  </si>
  <si>
    <t>15848507514</t>
  </si>
  <si>
    <t>ebb998ffc58f4e358c47c49030905d6b</t>
  </si>
  <si>
    <t>435425efd7c511dd9dffcf18f4200bc4_2</t>
  </si>
  <si>
    <t>435425f0d7c511dd9dffcf18f4200bc4</t>
  </si>
  <si>
    <t>1505250150010023</t>
  </si>
  <si>
    <t>王梁金花</t>
  </si>
  <si>
    <t>152326196010010942</t>
  </si>
  <si>
    <t>1322732a06f64740b781db0822b51a67</t>
  </si>
  <si>
    <t>db9e0c5bd7c511dd9dffcf18f4200bc4_2</t>
  </si>
  <si>
    <t>4ef46983d7c611dd9dffcf18f4200bc4</t>
  </si>
  <si>
    <t>1505250150010024</t>
  </si>
  <si>
    <t>胡阿力坦巴嘎那</t>
  </si>
  <si>
    <t>152326195511120918</t>
  </si>
  <si>
    <t>15947458398</t>
  </si>
  <si>
    <t>c7f72a2887b74bedb41988a722a7d16e</t>
  </si>
  <si>
    <t>924fea9bd7c611dd9dffcf18f4200bc4_2</t>
  </si>
  <si>
    <t>924fea9cd7c611dd9dffcf18f4200bc4</t>
  </si>
  <si>
    <t>1505250150010025</t>
  </si>
  <si>
    <t>宝图门勿力吉</t>
  </si>
  <si>
    <t>152326196904110918</t>
  </si>
  <si>
    <t>15004912797</t>
  </si>
  <si>
    <t>5293c3aa3ddc48ca927dd55a8468e81b</t>
  </si>
  <si>
    <t>fd778e79d7c611dd9dffcf18f4200bc4_2</t>
  </si>
  <si>
    <t>fd778e7ad7c611dd9dffcf18f4200bc4</t>
  </si>
  <si>
    <t>1505250150010026</t>
  </si>
  <si>
    <t>宝阿荣扎</t>
  </si>
  <si>
    <t>152326197704140914</t>
  </si>
  <si>
    <t>18747516406</t>
  </si>
  <si>
    <t>75442ae9617d49988c137eb20268fb5b</t>
  </si>
  <si>
    <t>9478efa4d7c711dd9dffcf18f4200bc4_2</t>
  </si>
  <si>
    <t>9478efa5d7c711dd9dffcf18f4200bc4</t>
  </si>
  <si>
    <t>1505250150010027</t>
  </si>
  <si>
    <t>陈敖斯尔</t>
  </si>
  <si>
    <t>152326195402090916</t>
  </si>
  <si>
    <t>13789652179</t>
  </si>
  <si>
    <t>5614297dda3840e9a2558d45e4d553d2</t>
  </si>
  <si>
    <t>f27f5eb0d7c711dd9dffcf18f4200bc4_2</t>
  </si>
  <si>
    <t>f27f5eb1d7c711dd9dffcf18f4200bc4</t>
  </si>
  <si>
    <t>1505250150010028</t>
  </si>
  <si>
    <t>李朋斯格</t>
  </si>
  <si>
    <t>152326194104220917</t>
  </si>
  <si>
    <t>13245965649</t>
  </si>
  <si>
    <t>李哈斯巴特尔</t>
  </si>
  <si>
    <t>cc49b4b7c2004e119af9273d5bfa7d35</t>
  </si>
  <si>
    <t>8dc56e08d7c811dd9dffcf18f4200bc4_2</t>
  </si>
  <si>
    <t>8dc56e09d7c811dd9dffcf18f4200bc4</t>
  </si>
  <si>
    <t>1505250150010029</t>
  </si>
  <si>
    <t>侯胡日德</t>
  </si>
  <si>
    <t>152326196311200918</t>
  </si>
  <si>
    <t>15047104558</t>
  </si>
  <si>
    <t>7e55a2e4db8e463f98455342c8b61a39</t>
  </si>
  <si>
    <t>259d319fd7c911dd9dffcf18f4200bc4_2</t>
  </si>
  <si>
    <t>259d31a0d7c911dd9dffcf18f4200bc4</t>
  </si>
  <si>
    <t>1505250150010030</t>
  </si>
  <si>
    <t>姚双春</t>
  </si>
  <si>
    <t>152326197412070918</t>
  </si>
  <si>
    <t>13947510920</t>
  </si>
  <si>
    <t>82803d70dfbd4cacbe35d860fdb9f95f</t>
  </si>
  <si>
    <t>abb97848d7c911dd9dffcf18f4200bc4_2</t>
  </si>
  <si>
    <t>093f6ca7d7ca11dd9dffcf18f4200bc4</t>
  </si>
  <si>
    <t>1505250150010031</t>
  </si>
  <si>
    <t>宝孟根宝力高</t>
  </si>
  <si>
    <t>152326195007130914</t>
  </si>
  <si>
    <t>9d872c2a1c28447b8a5ddfe7bd012999</t>
  </si>
  <si>
    <t>460a794ad7ca11dd9dffcf18f4200bc4_2</t>
  </si>
  <si>
    <t>460a794bd7ca11dd9dffcf18f4200bc4</t>
  </si>
  <si>
    <t>1505250150010032</t>
  </si>
  <si>
    <t>宝巴图毕力格</t>
  </si>
  <si>
    <t>152326195809280914</t>
  </si>
  <si>
    <t>15048573862</t>
  </si>
  <si>
    <t>62bd68ec0f31479482a334f6db3d8c3d</t>
  </si>
  <si>
    <t>4a24ee96d7cb11dd9dffcf18f4200bc4_2</t>
  </si>
  <si>
    <t>4a24ee97d7cb11dd9dffcf18f4200bc4</t>
  </si>
  <si>
    <t>1505250150010033</t>
  </si>
  <si>
    <t>席斯日古冷</t>
  </si>
  <si>
    <t>152326197305180919</t>
  </si>
  <si>
    <t>15247574556</t>
  </si>
  <si>
    <t>45e8cce68df34d1aada9b674690a90de</t>
  </si>
  <si>
    <t>e96f47e4d7cb11dd9dffcf18f4200bc4_2</t>
  </si>
  <si>
    <t>e96f47e5d7cb11dd9dffcf18f4200bc4</t>
  </si>
  <si>
    <t>1505250150010034</t>
  </si>
  <si>
    <t>姚塔日巴</t>
  </si>
  <si>
    <t>152326195703040939</t>
  </si>
  <si>
    <t>15847584319</t>
  </si>
  <si>
    <t>d4a5eb1bf62049ca9494a839f8ae05f7</t>
  </si>
  <si>
    <t>a057ee22d7cc11dd9dffcf18f4200bc4_2</t>
  </si>
  <si>
    <t>a057ee23d7cc11dd9dffcf18f4200bc4</t>
  </si>
  <si>
    <t>1505250150010035</t>
  </si>
  <si>
    <t>宝嘎巴</t>
  </si>
  <si>
    <t>152326195703110917</t>
  </si>
  <si>
    <t>13848759173</t>
  </si>
  <si>
    <t>72c73ca84ea445e8957c6a8e81cda312</t>
  </si>
  <si>
    <t>64ebb81bd7cd11dd9dffcf18f4200bc4_2</t>
  </si>
  <si>
    <t>64ebb81cd7cd11dd9dffcf18f4200bc4</t>
  </si>
  <si>
    <t>1505250150010036</t>
  </si>
  <si>
    <t>候拉苏荣扎布</t>
  </si>
  <si>
    <t>152326194611120910</t>
  </si>
  <si>
    <t>15849573892</t>
  </si>
  <si>
    <t>15af8d74bab14cff8196b26b794cc0c5</t>
  </si>
  <si>
    <t>72e88a83d7ce11dd9dffcf18f4200bc4_2</t>
  </si>
  <si>
    <t>72e88a84d7ce11dd9dffcf18f4200bc4</t>
  </si>
  <si>
    <t>1505250150010037</t>
  </si>
  <si>
    <t>宝德力根</t>
  </si>
  <si>
    <t>15232619390316091X</t>
  </si>
  <si>
    <t>13847546544</t>
  </si>
  <si>
    <t>6c8316fdf04a4512bca0e246ccfbdce7</t>
  </si>
  <si>
    <t>3df2b13bd7cf11dd9dffcf18f4200bc4_2</t>
  </si>
  <si>
    <t>3df2b13cd7cf11dd9dffcf18f4200bc4</t>
  </si>
  <si>
    <t>1505250150010038</t>
  </si>
  <si>
    <t>席铁柱</t>
  </si>
  <si>
    <t>152326196309030913</t>
  </si>
  <si>
    <t>18747359182</t>
  </si>
  <si>
    <t>6217370140502039209吴梅荣</t>
  </si>
  <si>
    <t>90ae3f3c471d483aafb12eb8df39341f</t>
  </si>
  <si>
    <t>8e4bb092d7cf11dd9dffcf18f4200bc4_2</t>
  </si>
  <si>
    <t>8e4bb093d7cf11dd9dffcf18f4200bc4</t>
  </si>
  <si>
    <t>1505250150010039</t>
  </si>
  <si>
    <t>胡玉英</t>
  </si>
  <si>
    <t>152326195311170929</t>
  </si>
  <si>
    <t>13722052740</t>
  </si>
  <si>
    <t>4d55981f2ac84f48bd4d9e03ca5fe6b5</t>
  </si>
  <si>
    <t>301402e8d7d011dd9dffcf18f4200bc4_2</t>
  </si>
  <si>
    <t>301402e9d7d011dd9dffcf18f4200bc4</t>
  </si>
  <si>
    <t>1505250150010040</t>
  </si>
  <si>
    <t>宝宝老</t>
  </si>
  <si>
    <t>152326197301190933</t>
  </si>
  <si>
    <t>15894849805</t>
  </si>
  <si>
    <t>e3e097c04dea44a4a238d1334844557c</t>
  </si>
  <si>
    <t>dab8db8ad7d011dd9dffcf18f4200bc4_2</t>
  </si>
  <si>
    <t>dab8db8bd7d011dd9dffcf18f4200bc4</t>
  </si>
  <si>
    <t>1505250150010041</t>
  </si>
  <si>
    <t>胡敖门德力根</t>
  </si>
  <si>
    <t>152326196310100915</t>
  </si>
  <si>
    <t>4c2082cad0324c8b9b8cc52933931577</t>
  </si>
  <si>
    <t>e2f44997d7d111dd9dffcf18f4200bc4_2</t>
  </si>
  <si>
    <t>e2f44998d7d111dd9dffcf18f4200bc4</t>
  </si>
  <si>
    <t>1505250150010042</t>
  </si>
  <si>
    <t>额尔敦仓</t>
  </si>
  <si>
    <t>152326196604290910</t>
  </si>
  <si>
    <t>13847568842</t>
  </si>
  <si>
    <t>7fd49e19b9124993bf8770ecf30e3b4e</t>
  </si>
  <si>
    <t>7751b467d7d211dd9dffcf18f4200bc4_2</t>
  </si>
  <si>
    <t>7751b468d7d211dd9dffcf18f4200bc4</t>
  </si>
  <si>
    <t>1505250150010043</t>
  </si>
  <si>
    <t>胡乌力吉</t>
  </si>
  <si>
    <t>152326194401100911</t>
  </si>
  <si>
    <t>13848050795</t>
  </si>
  <si>
    <t>6567edbdd39d4d7c91486355a7ee919d</t>
  </si>
  <si>
    <t>f67e50d8d7d211dd9dffcf18f4200bc4_2</t>
  </si>
  <si>
    <t>f67e50d9d7d211dd9dffcf18f4200bc4</t>
  </si>
  <si>
    <t>1505250150010044</t>
  </si>
  <si>
    <t>李金芝</t>
  </si>
  <si>
    <t>152326196612023820</t>
  </si>
  <si>
    <t>18247517529</t>
  </si>
  <si>
    <t>4f3871745d574301944f34a9f90d1ce1</t>
  </si>
  <si>
    <t>d7f1282bd7d311dd9dffcf18f4200bc4_2</t>
  </si>
  <si>
    <t>1373881dd7d411dd9dffcf18f4200bc4</t>
  </si>
  <si>
    <t>1505250150010045</t>
  </si>
  <si>
    <t>陈乌吉斯古冷</t>
  </si>
  <si>
    <t>152326199006100914</t>
  </si>
  <si>
    <t>15148788216</t>
  </si>
  <si>
    <t>f3bf9d904565405db3eff657d3bdb49e</t>
  </si>
  <si>
    <t>82a1e74ed7d411dd9dffcf18f4200bc4_2</t>
  </si>
  <si>
    <t>bc0a67f9d7d411dd9dffcf18f4200bc4</t>
  </si>
  <si>
    <t>1505250150010046</t>
  </si>
  <si>
    <t>宝音孟和</t>
  </si>
  <si>
    <t>152326196612040911</t>
  </si>
  <si>
    <t>15894853299</t>
  </si>
  <si>
    <t>37616793f22745009b83b038d779c799</t>
  </si>
  <si>
    <t>fd7207a9d7d411dd9dffcf18f4200bc4_2</t>
  </si>
  <si>
    <t>fd7207aad7d411dd9dffcf18f4200bc4</t>
  </si>
  <si>
    <t>1505250150010047</t>
  </si>
  <si>
    <t>候孟根其其格</t>
  </si>
  <si>
    <t>152326195205100927</t>
  </si>
  <si>
    <t>13947988292</t>
  </si>
  <si>
    <t>740b2c2bb01a4ff187050c3b95194197</t>
  </si>
  <si>
    <t>7ba48c58d7d511dd9dffcf18f4200bc4_2</t>
  </si>
  <si>
    <t>7ba48c59d7d511dd9dffcf18f4200bc4</t>
  </si>
  <si>
    <t>1505250150010048</t>
  </si>
  <si>
    <t>姚额日敦朝古拉</t>
  </si>
  <si>
    <t>152326197110130911</t>
  </si>
  <si>
    <t>15134775407</t>
  </si>
  <si>
    <t>b09f9281e6504e7baf29ed8c8c1f111f</t>
  </si>
  <si>
    <t>1431215bd7d611dd9dffcf18f4200bc4_2</t>
  </si>
  <si>
    <t>1431215cd7d611dd9dffcf18f4200bc4</t>
  </si>
  <si>
    <t>1505250150010049</t>
  </si>
  <si>
    <t>宝阿力坦嘎达苏</t>
  </si>
  <si>
    <t>152326197005250911</t>
  </si>
  <si>
    <t>13747546544</t>
  </si>
  <si>
    <t>a0860da95bb547118177e245214f3373</t>
  </si>
  <si>
    <t>f10c2125d7d611dd9dffcf18f4200bc4_2</t>
  </si>
  <si>
    <t>f10c2126d7d611dd9dffcf18f4200bc4</t>
  </si>
  <si>
    <t>1505250150010050</t>
  </si>
  <si>
    <t>宝白乙拉</t>
  </si>
  <si>
    <t>152326195807050912</t>
  </si>
  <si>
    <t>5cfeaf32ac2340cb848aa16656c5e22f</t>
  </si>
  <si>
    <t>925d6f0bd7d711dd9dffcf18f4200bc4_2</t>
  </si>
  <si>
    <t>925d6f0cd7d711dd9dffcf18f4200bc4</t>
  </si>
  <si>
    <t>1505250150010051</t>
  </si>
  <si>
    <t>侯特木乐</t>
  </si>
  <si>
    <t>152326195106010918</t>
  </si>
  <si>
    <t>15848594547</t>
  </si>
  <si>
    <t>c8f319b3be9d4365ab780c252cf60348</t>
  </si>
  <si>
    <t>2fb8ca35d7d811dd9dffcf18f4200bc4_2</t>
  </si>
  <si>
    <t>2fb8ca36d7d811dd9dffcf18f4200bc4</t>
  </si>
  <si>
    <t>1505250150010052</t>
  </si>
  <si>
    <t>宝音代来</t>
  </si>
  <si>
    <t>152326196309290918</t>
  </si>
  <si>
    <t>15104756233</t>
  </si>
  <si>
    <t>60c00ba08168412faf5fac369fc39948</t>
  </si>
  <si>
    <t>0e89f51fd7d911dd9dffcf18f4200bc4_2</t>
  </si>
  <si>
    <t>0e89f520d7d911dd9dffcf18f4200bc4</t>
  </si>
  <si>
    <t>1505250150010053</t>
  </si>
  <si>
    <t>候阿日根扎</t>
  </si>
  <si>
    <t>152326195903290916</t>
  </si>
  <si>
    <t>15848958370</t>
  </si>
  <si>
    <t>6b62f7233b0c421aa3539da8566920d9</t>
  </si>
  <si>
    <t>a7997546d7d911dd9dffcf18f4200bc4_2</t>
  </si>
  <si>
    <t>a7997547d7d911dd9dffcf18f4200bc4</t>
  </si>
  <si>
    <t>1505250150010054</t>
  </si>
  <si>
    <t>王斯日古冷</t>
  </si>
  <si>
    <t>152326197012120912</t>
  </si>
  <si>
    <t>15847534985</t>
  </si>
  <si>
    <t>5295867f197c49eb8b64a1d1870ecd4a</t>
  </si>
  <si>
    <t>5dd909d4d7da11dd9dffcf18f4200bc4_2</t>
  </si>
  <si>
    <t>5dd909d5d7da11dd9dffcf18f4200bc4</t>
  </si>
  <si>
    <t>1505250150010055</t>
  </si>
  <si>
    <t>宝阿力坦斯其格</t>
  </si>
  <si>
    <t>152326195609020923</t>
  </si>
  <si>
    <t>5ec6e727510941389454a423a92e2719</t>
  </si>
  <si>
    <t>842b6982d7db11dd9dffcf18f4200bc4_2</t>
  </si>
  <si>
    <t>842b6983d7db11dd9dffcf18f4200bc4</t>
  </si>
  <si>
    <t>1505250150010056</t>
  </si>
  <si>
    <t>蔡额尔敦贺喜格</t>
  </si>
  <si>
    <t>152326196305160913</t>
  </si>
  <si>
    <t>13847572692</t>
  </si>
  <si>
    <t>6f0649c5db91463ab7854d5439a8637f</t>
  </si>
  <si>
    <t>09bd982bd7dc11dd9dffcf18f4200bc4_2</t>
  </si>
  <si>
    <t>09bd982cd7dc11dd9dffcf18f4200bc4</t>
  </si>
  <si>
    <t>1505250150010057</t>
  </si>
  <si>
    <t>席满胡</t>
  </si>
  <si>
    <t>152326196010090911</t>
  </si>
  <si>
    <t>6d56efc155db48ceb12e986d7c296278</t>
  </si>
  <si>
    <t>a0b3399fd7dc11dd9dffcf18f4200bc4_2</t>
  </si>
  <si>
    <t>a0b339a0d7dc11dd9dffcf18f4200bc4</t>
  </si>
  <si>
    <t>1505250150010058</t>
  </si>
  <si>
    <t>席和其也图</t>
  </si>
  <si>
    <t>15232619620417091X</t>
  </si>
  <si>
    <t>15848536170</t>
  </si>
  <si>
    <t>b723db75ec384591b25ea3dd59416bbc</t>
  </si>
  <si>
    <t>2a9d2a54d7dd11dd9dffcf18f4200bc4_2</t>
  </si>
  <si>
    <t>2a9d2a55d7dd11dd9dffcf18f4200bc4</t>
  </si>
  <si>
    <t>1505250150010059</t>
  </si>
  <si>
    <t>候白虎</t>
  </si>
  <si>
    <t>152326197112090917</t>
  </si>
  <si>
    <t>13847511223</t>
  </si>
  <si>
    <t>68bbc068383c4aae916caa9b3d2c1f18</t>
  </si>
  <si>
    <t>01e8ac3cd7de11dd9dffcf18f4200bc4_2</t>
  </si>
  <si>
    <t>01e8ac3dd7de11dd9dffcf18f4200bc4</t>
  </si>
  <si>
    <t>1505250150010060</t>
  </si>
  <si>
    <t>白红英</t>
  </si>
  <si>
    <t>152326197204120925</t>
  </si>
  <si>
    <t>15148765181</t>
  </si>
  <si>
    <t>1b468330679640f39e29db5f62152bd1</t>
  </si>
  <si>
    <t>88b9c3add7de11dd9dffcf18f4200bc4_2</t>
  </si>
  <si>
    <t>adc7b242d7de11dd9dffcf18f4200bc4</t>
  </si>
  <si>
    <t>1505250150010061</t>
  </si>
  <si>
    <t>于常明</t>
  </si>
  <si>
    <t>152326197211040915</t>
  </si>
  <si>
    <t>18747365684</t>
  </si>
  <si>
    <t>e7949421cb5847dd852d536740c2b69f</t>
  </si>
  <si>
    <t>fa4e4e43d7de11dd9dffcf18f4200bc4_2</t>
  </si>
  <si>
    <t>fa4e4e44d7de11dd9dffcf18f4200bc4</t>
  </si>
  <si>
    <t>1505250150010062</t>
  </si>
  <si>
    <t>于金山</t>
  </si>
  <si>
    <t>152326196802030917</t>
  </si>
  <si>
    <t>b5ab251242ed4aa0a409755a15086647</t>
  </si>
  <si>
    <t>5526aecdd7df11dd9dffcf18f4200bc4_2</t>
  </si>
  <si>
    <t>5526aeced7df11dd9dffcf18f4200bc4</t>
  </si>
  <si>
    <t>1505250150010063</t>
  </si>
  <si>
    <t>陈宝山</t>
  </si>
  <si>
    <t>152326196305050917</t>
  </si>
  <si>
    <t>15204845313</t>
  </si>
  <si>
    <t>5aa6060bea7840bf824c45c84c908959</t>
  </si>
  <si>
    <t>f781169b0c5111de8def0ff47879fc46_2</t>
  </si>
  <si>
    <t>f781169c0c5111de8def0ff47879fc46</t>
  </si>
  <si>
    <t>1505250150010064</t>
  </si>
  <si>
    <t>胡敖敦其木格</t>
  </si>
  <si>
    <t>152326195207170929</t>
  </si>
  <si>
    <t>13847574451</t>
  </si>
  <si>
    <t>96df45f4e5d34a0daab38cfbd1b446cd</t>
  </si>
  <si>
    <t>c8ec14e80c5211de8def0ff47879fc46_2</t>
  </si>
  <si>
    <t>c8ec14e90c5211de8def0ff47879fc46</t>
  </si>
  <si>
    <t>1505250150010065</t>
  </si>
  <si>
    <t>于银山</t>
  </si>
  <si>
    <t>152326196802030933</t>
  </si>
  <si>
    <t>18747513022</t>
  </si>
  <si>
    <t>5b1c4975309648d5907d4743112cd326</t>
  </si>
  <si>
    <t>5ec19f9e0c5311de8def0ff47879fc46_2</t>
  </si>
  <si>
    <t>5ec19f9f0c5311de8def0ff47879fc46</t>
  </si>
  <si>
    <t>1505250150010066</t>
  </si>
  <si>
    <t>宝青和</t>
  </si>
  <si>
    <t>152326197404120911</t>
  </si>
  <si>
    <t>18347783781</t>
  </si>
  <si>
    <t>20aa6edd14a347569f70fdc4d36ea7c6</t>
  </si>
  <si>
    <t>f8b5b4440c5311de8def0ff47879fc46_2</t>
  </si>
  <si>
    <t>f8b5b4450c5311de8def0ff47879fc46</t>
  </si>
  <si>
    <t>1505250150010067</t>
  </si>
  <si>
    <t>候白义拉</t>
  </si>
  <si>
    <t>152326197609260918</t>
  </si>
  <si>
    <t>15247549618</t>
  </si>
  <si>
    <t>ae0edc301ef149e5a06e0774331768b3</t>
  </si>
  <si>
    <t>82c0e8aa0c5411de8def0ff47879fc46_2</t>
  </si>
  <si>
    <t>82c0e8ab0c5411de8def0ff47879fc46</t>
  </si>
  <si>
    <t>1505250150010068</t>
  </si>
  <si>
    <t>于玉兰</t>
  </si>
  <si>
    <t>152326198004150921</t>
  </si>
  <si>
    <t>18678326135</t>
  </si>
  <si>
    <t>db94b38d62dd44c1aa1adc585edab0e7</t>
  </si>
  <si>
    <t>639906710c5511de8def0ff47879fc46_2</t>
  </si>
  <si>
    <t>639906720c5511de8def0ff47879fc46</t>
  </si>
  <si>
    <t>1505250150010069</t>
  </si>
  <si>
    <t>席海山</t>
  </si>
  <si>
    <t>152326198209260913</t>
  </si>
  <si>
    <t>15147016804</t>
  </si>
  <si>
    <t>80a76f07d3d8430dbf6a2802b7f5b261</t>
  </si>
  <si>
    <t>cfb5e0570c5511de8def0ff47879fc46_2</t>
  </si>
  <si>
    <t>cfb5e0580c5511de8def0ff47879fc46</t>
  </si>
  <si>
    <t>1505250150010070</t>
  </si>
  <si>
    <t>吴青山</t>
  </si>
  <si>
    <t>152326197907170910</t>
  </si>
  <si>
    <t>15924526347</t>
  </si>
  <si>
    <t>d004690a51204c58b851ff39a9da900b</t>
  </si>
  <si>
    <t>523db4f30c5611de8def0ff47879fc46_2</t>
  </si>
  <si>
    <t>523db4f40c5611de8def0ff47879fc46</t>
  </si>
  <si>
    <t>1505250150010071</t>
  </si>
  <si>
    <t>哈斯朝鲁</t>
  </si>
  <si>
    <t>152326197908250912</t>
  </si>
  <si>
    <t>39f236078dc1424381ff3ef517a8f386</t>
  </si>
  <si>
    <t>b4486ed80c5611de8def0ff47879fc46_2</t>
  </si>
  <si>
    <t>b4486ed90c5611de8def0ff47879fc46</t>
  </si>
  <si>
    <t>1505250150010073</t>
  </si>
  <si>
    <t>吴舍力合</t>
  </si>
  <si>
    <t>152326193503100918</t>
  </si>
  <si>
    <t>6229760540500606987宝音孟和</t>
  </si>
  <si>
    <t>90468466a6c54abd88385e7e43cb31ec</t>
  </si>
  <si>
    <t>e65bb0850c5711de8def0ff47879fc46_2</t>
  </si>
  <si>
    <t>e65bb0860c5711de8def0ff47879fc46</t>
  </si>
  <si>
    <t>1505250150010076</t>
  </si>
  <si>
    <t>宝萨仁通力嘎</t>
  </si>
  <si>
    <t>152326198011300916</t>
  </si>
  <si>
    <t>9bd7292c5caa41f7a9c1a918c9f78d73</t>
  </si>
  <si>
    <t>C4AE1C4B-96F0-0001-D55C-6FB048B011F5_2</t>
  </si>
  <si>
    <t>C4AE1C4B-96F0-0001-E4A7-94CA7FB01A83</t>
  </si>
  <si>
    <t>1505250150010078</t>
  </si>
  <si>
    <t>宝那仁通力嘎</t>
  </si>
  <si>
    <t>152326198204180914</t>
  </si>
  <si>
    <t>c16c364c889943fba2e9b4f467959c48</t>
  </si>
  <si>
    <t>ab3a4b766d6e11e183506d2dae3bb2c1_2</t>
  </si>
  <si>
    <t>ab3a4b776d6e11e183506d2dae3bb2c1</t>
  </si>
  <si>
    <t>1505250150010080</t>
  </si>
  <si>
    <t>辛巴塔尔</t>
  </si>
  <si>
    <t>152326198509290911</t>
  </si>
  <si>
    <t>15750595065</t>
  </si>
  <si>
    <t>b70e6568c15b40769315afb833db1528</t>
  </si>
  <si>
    <t>1e32b8d8d7e111e28e9b5b98f594fc06_2</t>
  </si>
  <si>
    <t>1e32b8d9d7e111e28e9b5b98f594fc06</t>
  </si>
  <si>
    <t>1505250150010081</t>
  </si>
  <si>
    <t>姚庆格乐</t>
  </si>
  <si>
    <t>152326198303010910</t>
  </si>
  <si>
    <t>13847506051</t>
  </si>
  <si>
    <t>91ce30bef8474c9eb66ed16810b8f48b</t>
  </si>
  <si>
    <t>d79b526ed7e111e28e9b5b98f594fc06_2</t>
  </si>
  <si>
    <t>d79b526fd7e111e28e9b5b98f594fc06</t>
  </si>
  <si>
    <t>1505250150010082</t>
  </si>
  <si>
    <t>宝布和特木乐</t>
  </si>
  <si>
    <t>152326197908140916</t>
  </si>
  <si>
    <t>13848856580</t>
  </si>
  <si>
    <t>760ed433cd8744ff94eb52c7fc6d5fee</t>
  </si>
  <si>
    <t>566cd550d7e211e28e9b5b98f594fc06_2</t>
  </si>
  <si>
    <t>566cd551d7e211e28e9b5b98f594fc06</t>
  </si>
  <si>
    <t>1505250150010083</t>
  </si>
  <si>
    <t>马牧兰</t>
  </si>
  <si>
    <t>152326198009120668</t>
  </si>
  <si>
    <t>13948950626</t>
  </si>
  <si>
    <t>84f69fd2688b48188a9bd26cbe6d376d</t>
  </si>
  <si>
    <t>4846e558d7e311e28e9b5b98f594fc06_2</t>
  </si>
  <si>
    <t>4846e559d7e311e28e9b5b98f594fc06</t>
  </si>
  <si>
    <t>1505250150010085</t>
  </si>
  <si>
    <t>胡红龙</t>
  </si>
  <si>
    <t>152326198311170914</t>
  </si>
  <si>
    <t>15848658176</t>
  </si>
  <si>
    <t>dbf667eefa974a30afa602941afa2a8f</t>
  </si>
  <si>
    <t>79f3007fd7e411e28e9b5b98f594fc06_2</t>
  </si>
  <si>
    <t>79f30080d7e411e28e9b5b98f594fc06</t>
  </si>
  <si>
    <t>1505250150010086</t>
  </si>
  <si>
    <t>蔡格日乐图</t>
  </si>
  <si>
    <t>152326198201200916</t>
  </si>
  <si>
    <t>15924470611</t>
  </si>
  <si>
    <t>fcf5332aadd845aba1f188fa5491225e</t>
  </si>
  <si>
    <t>2438c919d7e511e28e9b5b98f594fc06_2</t>
  </si>
  <si>
    <t>2438c91ad7e511e28e9b5b98f594fc06</t>
  </si>
  <si>
    <t>1505250150010087</t>
  </si>
  <si>
    <t>宝布和白音</t>
  </si>
  <si>
    <t>152326198001040911</t>
  </si>
  <si>
    <t>13474756155</t>
  </si>
  <si>
    <t>a545462662a94f89a088cbe7984ac687</t>
  </si>
  <si>
    <t>5f9822a4dd6411e2b9ce5dfc2287c8c5_2</t>
  </si>
  <si>
    <t>5f9822a5dd6411e2b9ce5dfc2287c8c5</t>
  </si>
  <si>
    <t>1505250150010088</t>
  </si>
  <si>
    <t>宝玉民</t>
  </si>
  <si>
    <t>152326198810200911</t>
  </si>
  <si>
    <t>3040f52e23f740e79018dcacc8825acf</t>
  </si>
  <si>
    <t>C5F9056F-AEE0-0001-1B1E-ED841CA0EB80_2</t>
  </si>
  <si>
    <t>C5F9056F-AEE0-0001-8FE1-114021E01FC9</t>
  </si>
  <si>
    <t>1505250150010089</t>
  </si>
  <si>
    <t>宝阿力担呼雅嘎</t>
  </si>
  <si>
    <t>152326198503250919</t>
  </si>
  <si>
    <t>1f3a6b7a30784d5f8c9de648cd60f067</t>
  </si>
  <si>
    <t>ec8d119dadfc11e59e8adf5d13889222_2</t>
  </si>
  <si>
    <t>ec8d119eadfc11e59e8adf5d13889222</t>
  </si>
  <si>
    <t>1505250150020001</t>
  </si>
  <si>
    <t>王浩日老</t>
  </si>
  <si>
    <t>152326193807230914</t>
  </si>
  <si>
    <t>18747362352</t>
  </si>
  <si>
    <t>524010b87fbc4fa5801327aa5ee962f7</t>
  </si>
  <si>
    <t>792e862fd60711ddb504e16feb5bfbfe_2</t>
  </si>
  <si>
    <t>792e8630d60711ddb504e16feb5bfbfe</t>
  </si>
  <si>
    <t>1505250150020002</t>
  </si>
  <si>
    <t>梁玉桩</t>
  </si>
  <si>
    <t>152326197901120912</t>
  </si>
  <si>
    <t>13847581440</t>
  </si>
  <si>
    <t>9ab1ac59fa644dfaab35d4fc0c6eaa73</t>
  </si>
  <si>
    <t>1129d779d60811ddb504e16feb5bfbfe_2</t>
  </si>
  <si>
    <t>1129d77ad60811ddb504e16feb5bfbfe</t>
  </si>
  <si>
    <t>1505250150020003</t>
  </si>
  <si>
    <t>马其其格</t>
  </si>
  <si>
    <t>152326196208110922</t>
  </si>
  <si>
    <t>1a57f3b1b053447f8c3e105a2a3818fa</t>
  </si>
  <si>
    <t>7396603dd60811ddb504e16feb5bfbfe_2</t>
  </si>
  <si>
    <t>7396603ed60811ddb504e16feb5bfbfe</t>
  </si>
  <si>
    <t>1505250150020004</t>
  </si>
  <si>
    <t>刘初一尼玛</t>
  </si>
  <si>
    <t>152326196501010912</t>
  </si>
  <si>
    <t>13848933422</t>
  </si>
  <si>
    <t>79f2703ebcb242eea2ed2fd2384f1722</t>
  </si>
  <si>
    <t>e9f6f0fdd60811ddb504e16feb5bfbfe_2</t>
  </si>
  <si>
    <t>e9f6f0fed60811ddb504e16feb5bfbfe</t>
  </si>
  <si>
    <t>1505250150020005</t>
  </si>
  <si>
    <t>张永花</t>
  </si>
  <si>
    <t>152326196909200920</t>
  </si>
  <si>
    <t>733daa1a2d5b42bdabee074563a91dc4</t>
  </si>
  <si>
    <t>abedf0d7d60911ddb504e16feb5bfbfe_2</t>
  </si>
  <si>
    <t>00e5cc97d60a11ddb504e16feb5bfbfe</t>
  </si>
  <si>
    <t>1505250150020006</t>
  </si>
  <si>
    <t>吴哈斯巴根</t>
  </si>
  <si>
    <t>15232619691001093X</t>
  </si>
  <si>
    <t>f1a4a7a71e5d466d821051c668a382de</t>
  </si>
  <si>
    <t>5105945dd60a11ddb504e16feb5bfbfe_2</t>
  </si>
  <si>
    <t>5105945ed60a11ddb504e16feb5bfbfe</t>
  </si>
  <si>
    <t>1505250150020008</t>
  </si>
  <si>
    <t>刘旺布</t>
  </si>
  <si>
    <t>152326194010100914</t>
  </si>
  <si>
    <t>15849543788</t>
  </si>
  <si>
    <t>f17172b6fd6742188a144dbee922bd46</t>
  </si>
  <si>
    <t>5e714a2bd60b11ddb504e16feb5bfbfe_2</t>
  </si>
  <si>
    <t>5e714a2cd60b11ddb504e16feb5bfbfe</t>
  </si>
  <si>
    <t>1505250150020009</t>
  </si>
  <si>
    <t>罗嘎瓦</t>
  </si>
  <si>
    <t>152326195407150914</t>
  </si>
  <si>
    <t>13754052521</t>
  </si>
  <si>
    <t>076819247b364e2b973fe84023da8fd9</t>
  </si>
  <si>
    <t>74048e98d60c11ddb504e16feb5bfbfe_2</t>
  </si>
  <si>
    <t>74048e99d60c11ddb504e16feb5bfbfe</t>
  </si>
  <si>
    <t>1505250150020011</t>
  </si>
  <si>
    <t>刘图古苏</t>
  </si>
  <si>
    <t>152326196001040912</t>
  </si>
  <si>
    <t>15904853264</t>
  </si>
  <si>
    <t>1ec47067d2134d168f86fe9238833717</t>
  </si>
  <si>
    <t>5636a208d60e11ddb504e16feb5bfbfe_2</t>
  </si>
  <si>
    <t>5636a209d60e11ddb504e16feb5bfbfe</t>
  </si>
  <si>
    <t>1505250150020012</t>
  </si>
  <si>
    <t>宝敖日布</t>
  </si>
  <si>
    <t>152326195412150919</t>
  </si>
  <si>
    <t>15134770497</t>
  </si>
  <si>
    <t>a27b5e4fa8644e7e9c4559f813fa7718</t>
  </si>
  <si>
    <t>dab0dbdfd60f11ddb504e16feb5bfbfe_2</t>
  </si>
  <si>
    <t>dab0dbe0d60f11ddb504e16feb5bfbfe</t>
  </si>
  <si>
    <t>1505250150020013</t>
  </si>
  <si>
    <t>刘国柱</t>
  </si>
  <si>
    <t>152326197711290910</t>
  </si>
  <si>
    <t>15947781831</t>
  </si>
  <si>
    <t>18df2634219e4357b32f4615d584c75c</t>
  </si>
  <si>
    <t>5b369f3ad61011ddb504e16feb5bfbfe_2</t>
  </si>
  <si>
    <t>5b369f3bd61011ddb504e16feb5bfbfe</t>
  </si>
  <si>
    <t>1505250150020014</t>
  </si>
  <si>
    <t>王铁宝</t>
  </si>
  <si>
    <t>152326197209160918</t>
  </si>
  <si>
    <t>13948130409</t>
  </si>
  <si>
    <t>c3c89a09945f4e7dbbec9295c7329e0e</t>
  </si>
  <si>
    <t>e5cbc3add61011ddb504e16feb5bfbfe_2</t>
  </si>
  <si>
    <t>e5cbc3aed61011ddb504e16feb5bfbfe</t>
  </si>
  <si>
    <t>1505250150020015</t>
  </si>
  <si>
    <t>宝布和温都苏</t>
  </si>
  <si>
    <t>152326197308180914</t>
  </si>
  <si>
    <t>6bafa786fab947f797861faa3c46e071</t>
  </si>
  <si>
    <t>4c1426c6d61111ddb504e16feb5bfbfe_2</t>
  </si>
  <si>
    <t>4c1426c7d61111ddb504e16feb5bfbfe</t>
  </si>
  <si>
    <t>1505250150020016</t>
  </si>
  <si>
    <t>吴松宝</t>
  </si>
  <si>
    <t>152326197101290913</t>
  </si>
  <si>
    <t>15947533540</t>
  </si>
  <si>
    <t>11d4ba5c1ecd4419b93ee976e190298b</t>
  </si>
  <si>
    <t>efb16092d61111ddb504e16feb5bfbfe_2</t>
  </si>
  <si>
    <t>efb16093d61111ddb504e16feb5bfbfe</t>
  </si>
  <si>
    <t>1505250150020017</t>
  </si>
  <si>
    <t>王海龙</t>
  </si>
  <si>
    <t>152326196511050918</t>
  </si>
  <si>
    <t>524188b57aca461a805dbd9bfe64d782</t>
  </si>
  <si>
    <t>586bae50d61211ddb504e16feb5bfbfe_2</t>
  </si>
  <si>
    <t>586bae51d61211ddb504e16feb5bfbfe</t>
  </si>
  <si>
    <t>1505250150020018</t>
  </si>
  <si>
    <t>宝拉布旦</t>
  </si>
  <si>
    <t>152326195306130914</t>
  </si>
  <si>
    <t>18204888120</t>
  </si>
  <si>
    <t>f8b1eb211a144b3cafc8d5b43e7ba848</t>
  </si>
  <si>
    <t>f1f4a411d61211ddb504e16feb5bfbfe_2</t>
  </si>
  <si>
    <t>f1f4a412d61211ddb504e16feb5bfbfe</t>
  </si>
  <si>
    <t>1505250150020019</t>
  </si>
  <si>
    <t>宝巴特尔仓</t>
  </si>
  <si>
    <t>152326196803090671</t>
  </si>
  <si>
    <t>13451352217</t>
  </si>
  <si>
    <t>177aca9168ce43eba1c317774adaeda2</t>
  </si>
  <si>
    <t>f2f41d66d61311ddb504e16feb5bfbfe_2</t>
  </si>
  <si>
    <t>f2f41d67d61311ddb504e16feb5bfbfe</t>
  </si>
  <si>
    <t>1505250150020020</t>
  </si>
  <si>
    <t>吴财音白音</t>
  </si>
  <si>
    <t>152326197006240918</t>
  </si>
  <si>
    <t>15247574508</t>
  </si>
  <si>
    <t>0cb6e937b679445ea7d619a2afeb6764</t>
  </si>
  <si>
    <t>bbc9fef8d61411ddb504e16feb5bfbfe_2</t>
  </si>
  <si>
    <t>bbc9fef9d61411ddb504e16feb5bfbfe</t>
  </si>
  <si>
    <t>1505250150020021</t>
  </si>
  <si>
    <t>吴文芝</t>
  </si>
  <si>
    <t>152326198203050915</t>
  </si>
  <si>
    <t>15848652915</t>
  </si>
  <si>
    <t>e7cacc93781246aaa032ff0c1a875b4d</t>
  </si>
  <si>
    <t>1fc261e0d61611ddb504e16feb5bfbfe_2</t>
  </si>
  <si>
    <t>C5CE87B0-97F0-0001-BB5A-69702EAC16E8</t>
  </si>
  <si>
    <t>1505250150020022</t>
  </si>
  <si>
    <t>刘海山</t>
  </si>
  <si>
    <t>15232619790213091X</t>
  </si>
  <si>
    <t>15048563139</t>
  </si>
  <si>
    <t>15004c55effb4c2fba56b34c0111a20d</t>
  </si>
  <si>
    <t>f7c9e08ad61611ddb504e16feb5bfbfe_2</t>
  </si>
  <si>
    <t>f7c9e08bd61611ddb504e16feb5bfbfe</t>
  </si>
  <si>
    <t>1505250150020023</t>
  </si>
  <si>
    <t>李阿力坦格日乐</t>
  </si>
  <si>
    <t>152326196403160917</t>
  </si>
  <si>
    <t>13947597938</t>
  </si>
  <si>
    <t>0c58921d413047fd98e9ee67de92bb16</t>
  </si>
  <si>
    <t>87bf0ef4d61711ddb504e16feb5bfbfe_2</t>
  </si>
  <si>
    <t>87bf0ef5d61711ddb504e16feb5bfbfe</t>
  </si>
  <si>
    <t>1505250150020024</t>
  </si>
  <si>
    <t>白玉山</t>
  </si>
  <si>
    <t>152326196809260918</t>
  </si>
  <si>
    <t>15848771918</t>
  </si>
  <si>
    <t>a94c8851997545abade126f042fdffa1</t>
  </si>
  <si>
    <t>46ebcbadd61811ddb504e16feb5bfbfe_2</t>
  </si>
  <si>
    <t>46ebcbaed61811ddb504e16feb5bfbfe</t>
  </si>
  <si>
    <t>1505250150020025</t>
  </si>
  <si>
    <t>吴敖日布仁亲</t>
  </si>
  <si>
    <t>150525195005070017</t>
  </si>
  <si>
    <t>15134732029</t>
  </si>
  <si>
    <t>52138f6ef834487c99822307448bb675</t>
  </si>
  <si>
    <t>f01af3f0d61811ddb504e16feb5bfbfe_2</t>
  </si>
  <si>
    <t>e9cb74e4f4f449169a21c37a869ea124</t>
  </si>
  <si>
    <t>1505250150020026</t>
  </si>
  <si>
    <t>吴道敖力布</t>
  </si>
  <si>
    <t>152326192805270918</t>
  </si>
  <si>
    <t>05c85bd735824767827cb8fe9c6f22cd</t>
  </si>
  <si>
    <t>5910c3a1d61911ddb504e16feb5bfbfe_2</t>
  </si>
  <si>
    <t>5910c3a2d61911ddb504e16feb5bfbfe</t>
  </si>
  <si>
    <t>1505250150020027</t>
  </si>
  <si>
    <t>吴哈斯巴塔尔</t>
  </si>
  <si>
    <t>152326197210200913</t>
  </si>
  <si>
    <t>4ba237c32b6b4337988c8313c6022dd9</t>
  </si>
  <si>
    <t>b18a2555d61911ddb504e16feb5bfbfe_2</t>
  </si>
  <si>
    <t>b18a2556d61911ddb504e16feb5bfbfe</t>
  </si>
  <si>
    <t>1505250150020028</t>
  </si>
  <si>
    <t>吴守山</t>
  </si>
  <si>
    <t>152326195309250911</t>
  </si>
  <si>
    <t>13848057909</t>
  </si>
  <si>
    <t>bf66c276eef84a7494bd5d4f5ef44428</t>
  </si>
  <si>
    <t>2f3c2f7ad61a11ddb504e16feb5bfbfe_2</t>
  </si>
  <si>
    <t>C48E03BC-EB20-0001-4613-13681B8014DC</t>
  </si>
  <si>
    <t>1505250150020029</t>
  </si>
  <si>
    <t>王乌力吉巴图</t>
  </si>
  <si>
    <t>152326194712170917</t>
  </si>
  <si>
    <t>7921526e07eb4bb58dcf304a0905da72</t>
  </si>
  <si>
    <t>a978c26cd61a11ddb504e16feb5bfbfe_2</t>
  </si>
  <si>
    <t>a978c26dd61a11ddb504e16feb5bfbfe</t>
  </si>
  <si>
    <t>1505250150020030</t>
  </si>
  <si>
    <t>李宝音朝古拉</t>
  </si>
  <si>
    <t>152326195712170911</t>
  </si>
  <si>
    <t>13451355686</t>
  </si>
  <si>
    <t>7861f05ae8c04a249a05cce283a1aa4e</t>
  </si>
  <si>
    <t>0209f1a5d61b11ddb504e16feb5bfbfe_2</t>
  </si>
  <si>
    <t>0209f1a6d61b11ddb504e16feb5bfbfe</t>
  </si>
  <si>
    <t>1505250150020031</t>
  </si>
  <si>
    <t>宝财音成乐</t>
  </si>
  <si>
    <t>152326197802030911</t>
  </si>
  <si>
    <t>64069d053e2b440f9a158bcf6398f236</t>
  </si>
  <si>
    <t>c048a419d61b11ddb504e16feb5bfbfe_2</t>
  </si>
  <si>
    <t>c048a41ad61b11ddb504e16feb5bfbfe</t>
  </si>
  <si>
    <t>1505250150020032</t>
  </si>
  <si>
    <t>吴巴达玛仁钦</t>
  </si>
  <si>
    <t>152326195803140910</t>
  </si>
  <si>
    <t>13948357084</t>
  </si>
  <si>
    <t>cd4c257cd8de4a1b96d3ccba6080298a</t>
  </si>
  <si>
    <t>847ac75ed61c11ddb504e16feb5bfbfe_2</t>
  </si>
  <si>
    <t>847ac75fd61c11ddb504e16feb5bfbfe</t>
  </si>
  <si>
    <t>1505250150020033</t>
  </si>
  <si>
    <t>李正月</t>
  </si>
  <si>
    <t>152326195601100945</t>
  </si>
  <si>
    <t>13848751201</t>
  </si>
  <si>
    <t>e3fe2327b12446018e742635fe269389</t>
  </si>
  <si>
    <t>e101e909d61c11ddb504e16feb5bfbfe_2</t>
  </si>
  <si>
    <t>e101e90ad61c11ddb504e16feb5bfbfe</t>
  </si>
  <si>
    <t>1505250150020034</t>
  </si>
  <si>
    <t>宝哈斯巴根</t>
  </si>
  <si>
    <t>152326198411200914</t>
  </si>
  <si>
    <t>15247503968</t>
  </si>
  <si>
    <t>240f7739d7644c16b010dba13aa5c235</t>
  </si>
  <si>
    <t>469554b8d61d11ddb504e16feb5bfbfe_2</t>
  </si>
  <si>
    <t>469554b9d61d11ddb504e16feb5bfbfe</t>
  </si>
  <si>
    <t>1505250150020035</t>
  </si>
  <si>
    <t>梁斯其格</t>
  </si>
  <si>
    <t>152326195412240922</t>
  </si>
  <si>
    <t>13848457137</t>
  </si>
  <si>
    <t>3f435ec273a841fca6c60f88440cfdb6</t>
  </si>
  <si>
    <t>ba11b0fed61d11ddb504e16feb5bfbfe_2</t>
  </si>
  <si>
    <t>0056476fd61e11ddb504e16feb5bfbfe</t>
  </si>
  <si>
    <t>1505250150020036</t>
  </si>
  <si>
    <t>梁加力根</t>
  </si>
  <si>
    <t>152326195610290912</t>
  </si>
  <si>
    <t>18247569664</t>
  </si>
  <si>
    <t>6217370140503391534梁双喜</t>
  </si>
  <si>
    <t>82dc452267dd4e79b02f8d6ea258dd3c</t>
  </si>
  <si>
    <t>3ccb923bd61e11ddb504e16feb5bfbfe_2</t>
  </si>
  <si>
    <t>3ccb923cd61e11ddb504e16feb5bfbfe</t>
  </si>
  <si>
    <t>1505250150020037</t>
  </si>
  <si>
    <t>宝财音白音</t>
  </si>
  <si>
    <t>152326197110300917</t>
  </si>
  <si>
    <t>15047165457</t>
  </si>
  <si>
    <t>89bccb3614074e3c981bdb0f6f6e296c</t>
  </si>
  <si>
    <t>b35e3012d61e11ddb504e16feb5bfbfe_2</t>
  </si>
  <si>
    <t>b35e3013d61e11ddb504e16feb5bfbfe</t>
  </si>
  <si>
    <t>1505250150020038</t>
  </si>
  <si>
    <t>吴业喜</t>
  </si>
  <si>
    <t>152326195503170931</t>
  </si>
  <si>
    <t>13948650454</t>
  </si>
  <si>
    <t>1e1e125a759a4ea08a215e37d4cb0adc</t>
  </si>
  <si>
    <t>555fba74d61f11ddb504e16feb5bfbfe_2</t>
  </si>
  <si>
    <t>555fba75d61f11ddb504e16feb5bfbfe</t>
  </si>
  <si>
    <t>1505250150020039</t>
  </si>
  <si>
    <t>王老小</t>
  </si>
  <si>
    <t>152326195805010933</t>
  </si>
  <si>
    <t>566604fb52e345f2bd8e0350f1d8f3e8</t>
  </si>
  <si>
    <t>f7424b20d61f11ddb504e16feb5bfbfe_2</t>
  </si>
  <si>
    <t>f7424b21d61f11ddb504e16feb5bfbfe</t>
  </si>
  <si>
    <t>1505250150020040</t>
  </si>
  <si>
    <t>梁玉宝</t>
  </si>
  <si>
    <t>152326197111280911</t>
  </si>
  <si>
    <t>13947545619</t>
  </si>
  <si>
    <t>c30a923ab8fa48a8b70e8fb43a7e3b15</t>
  </si>
  <si>
    <t>d25b50d2d62011ddb504e16feb5bfbfe_2</t>
  </si>
  <si>
    <t>d25b50d3d62011ddb504e16feb5bfbfe</t>
  </si>
  <si>
    <t>1505250150020041</t>
  </si>
  <si>
    <t>宝巴雅拉图</t>
  </si>
  <si>
    <t>152326196103160915</t>
  </si>
  <si>
    <t>13682135631</t>
  </si>
  <si>
    <t>318d414ddea1434c90192a3305b7b0c9</t>
  </si>
  <si>
    <t>3a4294b1d63711ddb504e16feb5bfbfe_2</t>
  </si>
  <si>
    <t>3a4294b2d63711ddb504e16feb5bfbfe</t>
  </si>
  <si>
    <t>1505250150020042</t>
  </si>
  <si>
    <t>王海</t>
  </si>
  <si>
    <t>152326197105090919</t>
  </si>
  <si>
    <t>15750455829</t>
  </si>
  <si>
    <t>847fbbfd2d7644b48fcad4228dbc9e9d</t>
  </si>
  <si>
    <t>b960d884d63711ddb504e16feb5bfbfe_2</t>
  </si>
  <si>
    <t>b960d885d63711ddb504e16feb5bfbfe</t>
  </si>
  <si>
    <t>1505250150020043</t>
  </si>
  <si>
    <t>张金鸽</t>
  </si>
  <si>
    <t>152326196312200928</t>
  </si>
  <si>
    <t>13474758381</t>
  </si>
  <si>
    <t>1e96162eb27249ef9a00dd652c240a4d</t>
  </si>
  <si>
    <t>8c524f84d63811ddb504e16feb5bfbfe_2</t>
  </si>
  <si>
    <t>8c524f85d63811ddb504e16feb5bfbfe</t>
  </si>
  <si>
    <t>1505250150020044</t>
  </si>
  <si>
    <t>宝图古苏</t>
  </si>
  <si>
    <t>152326196204280916</t>
  </si>
  <si>
    <t>d6e305b130124db6b66c21073926ef5c</t>
  </si>
  <si>
    <t>1166757bd63911ddb504e16feb5bfbfe_2</t>
  </si>
  <si>
    <t>1166757cd63911ddb504e16feb5bfbfe</t>
  </si>
  <si>
    <t>1505250150020045</t>
  </si>
  <si>
    <t>刘福泉</t>
  </si>
  <si>
    <t>152326196810260931</t>
  </si>
  <si>
    <t>13474955965</t>
  </si>
  <si>
    <t>7407486e3393430b8bbb1fd686f8d051</t>
  </si>
  <si>
    <t>9a58beb9d63911ddb504e16feb5bfbfe_2</t>
  </si>
  <si>
    <t>9a58bebad63911ddb504e16feb5bfbfe</t>
  </si>
  <si>
    <t>1505250150020046</t>
  </si>
  <si>
    <t>梁长岁</t>
  </si>
  <si>
    <t>152326197008200936</t>
  </si>
  <si>
    <t>15047514967</t>
  </si>
  <si>
    <t>db40d2c824e14e049167bd73fb44d80f</t>
  </si>
  <si>
    <t>72aed356d63a11ddb504e16feb5bfbfe_2</t>
  </si>
  <si>
    <t>72aed357d63a11ddb504e16feb5bfbfe</t>
  </si>
  <si>
    <t>1505250150020047</t>
  </si>
  <si>
    <t>梁巴图白音</t>
  </si>
  <si>
    <t>152326195207170910</t>
  </si>
  <si>
    <t>13948550431</t>
  </si>
  <si>
    <t>22c9e05c6ae24bbc8f0b0117eab5ecc8</t>
  </si>
  <si>
    <t>fdf8f017d63a11ddb504e16feb5bfbfe_2</t>
  </si>
  <si>
    <t>fdf8f018d63a11ddb504e16feb5bfbfe</t>
  </si>
  <si>
    <t>1505250150020048</t>
  </si>
  <si>
    <t>吴金山</t>
  </si>
  <si>
    <t>152326196501090916</t>
  </si>
  <si>
    <t>15047481582</t>
  </si>
  <si>
    <t>ff03365af73e455da981653080c5fdf7</t>
  </si>
  <si>
    <t>a1077e1dd63b11ddb504e16feb5bfbfe_2</t>
  </si>
  <si>
    <t>a1077e1ed63b11ddb504e16feb5bfbfe</t>
  </si>
  <si>
    <t>1505250150020049</t>
  </si>
  <si>
    <t>宝福泉</t>
  </si>
  <si>
    <t>152326196911100910</t>
  </si>
  <si>
    <t>13644752806</t>
  </si>
  <si>
    <t>31b99f94db6d4be8b9b57ab78b9089bf</t>
  </si>
  <si>
    <t>3a065c6ed63c11ddb504e16feb5bfbfe_2</t>
  </si>
  <si>
    <t>3a065c6fd63c11ddb504e16feb5bfbfe</t>
  </si>
  <si>
    <t>1505250150020050</t>
  </si>
  <si>
    <t>吴阿力坦仓</t>
  </si>
  <si>
    <t>152326195104010914</t>
  </si>
  <si>
    <t>15894865261</t>
  </si>
  <si>
    <t>bbc1b260dcb547a7aeb958768a689e0d</t>
  </si>
  <si>
    <t>b464322ad63c11ddb504e16feb5bfbfe_2</t>
  </si>
  <si>
    <t>b464322bd63c11ddb504e16feb5bfbfe</t>
  </si>
  <si>
    <t>1505250150020051</t>
  </si>
  <si>
    <t>刘朋斯格</t>
  </si>
  <si>
    <t>152326194412300919</t>
  </si>
  <si>
    <t>15248393065</t>
  </si>
  <si>
    <t>17d41997adbe4352a7a5d2a7bed4f187</t>
  </si>
  <si>
    <t>276014d5d63d11ddb504e16feb5bfbfe_2</t>
  </si>
  <si>
    <t>276014d6d63d11ddb504e16feb5bfbfe</t>
  </si>
  <si>
    <t>1505250150020052</t>
  </si>
  <si>
    <t>刘红山</t>
  </si>
  <si>
    <t>152326196708210911</t>
  </si>
  <si>
    <t>15934991479</t>
  </si>
  <si>
    <t>786aa02238504ee9be64b5add0f4fa2e</t>
  </si>
  <si>
    <t>ba93f2e7d63d11ddb504e16feb5bfbfe_2</t>
  </si>
  <si>
    <t>ba93f2e8d63d11ddb504e16feb5bfbfe</t>
  </si>
  <si>
    <t>1505250150020053</t>
  </si>
  <si>
    <t>吴朝古拉</t>
  </si>
  <si>
    <t>152326195912280912</t>
  </si>
  <si>
    <t>15004918834</t>
  </si>
  <si>
    <t>3aa542d06d3f4eadb333bb4e82ff765c</t>
  </si>
  <si>
    <t>7b12aa2ad63e11ddb504e16feb5bfbfe_2</t>
  </si>
  <si>
    <t>7b12aa2bd63e11ddb504e16feb5bfbfe</t>
  </si>
  <si>
    <t>1505250150020054</t>
  </si>
  <si>
    <t>宝乌力塔</t>
  </si>
  <si>
    <t>152326195803130915</t>
  </si>
  <si>
    <t>15894899452</t>
  </si>
  <si>
    <t>2e330c4ed89c4691a1afaffa013b5398</t>
  </si>
  <si>
    <t>94458f8a0c5a11de8def0ff47879fc46_2</t>
  </si>
  <si>
    <t>94458f8b0c5a11de8def0ff47879fc46</t>
  </si>
  <si>
    <t>1505250150020055</t>
  </si>
  <si>
    <t>王铁柱</t>
  </si>
  <si>
    <t>15232619700820091X</t>
  </si>
  <si>
    <t>15924477988</t>
  </si>
  <si>
    <t>2923ad8224f34463bf86e1187950c98f</t>
  </si>
  <si>
    <t>3ba241f70c5b11de8def0ff47879fc46_2</t>
  </si>
  <si>
    <t>3ba241f80c5b11de8def0ff47879fc46</t>
  </si>
  <si>
    <t>1505250150020056</t>
  </si>
  <si>
    <t>吴长海</t>
  </si>
  <si>
    <t>15232619770909091X</t>
  </si>
  <si>
    <t>13947533870</t>
  </si>
  <si>
    <t>5fe27acba304430d9aac4736e89cca8e</t>
  </si>
  <si>
    <t>238904090c5c11de8def0ff47879fc46_2</t>
  </si>
  <si>
    <t>2389040a0c5c11de8def0ff47879fc46</t>
  </si>
  <si>
    <t>1505250150020057</t>
  </si>
  <si>
    <t>宝布仁满都胡</t>
  </si>
  <si>
    <t>152326197909030911</t>
  </si>
  <si>
    <t>a93d853d9ac640fa866d48efed605a17</t>
  </si>
  <si>
    <t>88273a0b0c5c11de8def0ff47879fc46_2</t>
  </si>
  <si>
    <t>88273a0c0c5c11de8def0ff47879fc46</t>
  </si>
  <si>
    <t>1505250150020058</t>
  </si>
  <si>
    <t>宝朝古图</t>
  </si>
  <si>
    <t>152326198509150919</t>
  </si>
  <si>
    <t>4287ba9d7b4b4345880ed8c4bf40d908</t>
  </si>
  <si>
    <t>df7e3c850c5c11de8def0ff47879fc46_2</t>
  </si>
  <si>
    <t>df7e3c860c5c11de8def0ff47879fc46</t>
  </si>
  <si>
    <t>1505250150020059</t>
  </si>
  <si>
    <t>宝格日乐</t>
  </si>
  <si>
    <t>152326195406100923</t>
  </si>
  <si>
    <t>1c6a563a9b504403bd9c8e8a1f0adf93</t>
  </si>
  <si>
    <t>2a5f646e0c5d11de8def0ff47879fc46_2</t>
  </si>
  <si>
    <t>2a5f646f0c5d11de8def0ff47879fc46</t>
  </si>
  <si>
    <t>1505250150020060</t>
  </si>
  <si>
    <t>吴布仁涛格图</t>
  </si>
  <si>
    <t>152326198310260918</t>
  </si>
  <si>
    <t>13754054638</t>
  </si>
  <si>
    <t>9e281b09315b44a6a178676f10602cb2</t>
  </si>
  <si>
    <t>a166bcb80c5d11de8def0ff47879fc46_2</t>
  </si>
  <si>
    <t>a166bcb90c5d11de8def0ff47879fc46</t>
  </si>
  <si>
    <t>1505250150020061</t>
  </si>
  <si>
    <t>宝巴图</t>
  </si>
  <si>
    <t>152326195412060913</t>
  </si>
  <si>
    <t>13948658044</t>
  </si>
  <si>
    <t>7e64d7a7ee1244daa064c5c8fd07d3c6</t>
  </si>
  <si>
    <t>34dd49ca0c5e11de8def0ff47879fc46_2</t>
  </si>
  <si>
    <t>34dd49cb0c5e11de8def0ff47879fc46</t>
  </si>
  <si>
    <t>1505250150020066</t>
  </si>
  <si>
    <t>宝海军</t>
  </si>
  <si>
    <t>152326197802080935</t>
  </si>
  <si>
    <t>225518d49b794cf48a1c4f20e8466dcc</t>
  </si>
  <si>
    <t>10aa26c36f1911e5ba5427583697d2ad_2</t>
  </si>
  <si>
    <t>10aa26c46f1911e5ba5427583697d2ad</t>
  </si>
  <si>
    <t>1505250150030001</t>
  </si>
  <si>
    <t>吴乌力吉</t>
  </si>
  <si>
    <t>152326197803260911</t>
  </si>
  <si>
    <t>15894855429</t>
  </si>
  <si>
    <t>e19632ec1c7c4f018778e50cd5a5d22c</t>
  </si>
  <si>
    <t>8e3eb9fdd6d011ddb504e16feb5bfbfe_2</t>
  </si>
  <si>
    <t>8e3eb9fed6d011ddb504e16feb5bfbfe</t>
  </si>
  <si>
    <t>1505250150030002</t>
  </si>
  <si>
    <t>宝格日乐图</t>
  </si>
  <si>
    <t>152326198504100912</t>
  </si>
  <si>
    <t>13947569103</t>
  </si>
  <si>
    <t>4c69dc54ae90406a912f4c09b5555e9b</t>
  </si>
  <si>
    <t>93f52bfbd6d111ddb504e16feb5bfbfe_2</t>
  </si>
  <si>
    <t>93f52bfcd6d111ddb504e16feb5bfbfe</t>
  </si>
  <si>
    <t>1505250150030003</t>
  </si>
  <si>
    <t>宝长岁</t>
  </si>
  <si>
    <t>152326194112240918</t>
  </si>
  <si>
    <t>066ca4c8574b4361a66a232c966df511</t>
  </si>
  <si>
    <t>e9fa0b74d6d111ddb504e16feb5bfbfe_2</t>
  </si>
  <si>
    <t>e9fa0b75d6d111ddb504e16feb5bfbfe</t>
  </si>
  <si>
    <t>1505250150030004</t>
  </si>
  <si>
    <t>宝朝鲁</t>
  </si>
  <si>
    <t>152326196902010913</t>
  </si>
  <si>
    <t>15134710095</t>
  </si>
  <si>
    <t>8bc007029faa4c628d8f9c00ef70e60d</t>
  </si>
  <si>
    <t>3df363ead6d211ddb504e16feb5bfbfe_2</t>
  </si>
  <si>
    <t>3df363ebd6d211ddb504e16feb5bfbfe</t>
  </si>
  <si>
    <t>1505250150030005</t>
  </si>
  <si>
    <t>白巴图</t>
  </si>
  <si>
    <t>152326196701050919</t>
  </si>
  <si>
    <t>13789759793</t>
  </si>
  <si>
    <t>b962769f7c23415ca81d200bc41d2355</t>
  </si>
  <si>
    <t>c3abb922d6d211ddb504e16feb5bfbfe_2</t>
  </si>
  <si>
    <t>c3abb923d6d211ddb504e16feb5bfbfe</t>
  </si>
  <si>
    <t>1505250150030006</t>
  </si>
  <si>
    <t>吴明根白音</t>
  </si>
  <si>
    <t>152326196903260914</t>
  </si>
  <si>
    <t>13789652146</t>
  </si>
  <si>
    <t>edc18a388e334bc496fe6be64635a438</t>
  </si>
  <si>
    <t>654de51bd6d311ddb504e16feb5bfbfe_2</t>
  </si>
  <si>
    <t>654de51cd6d311ddb504e16feb5bfbfe</t>
  </si>
  <si>
    <t>1505250150030007</t>
  </si>
  <si>
    <t>马孟和巴图</t>
  </si>
  <si>
    <t>152326195901100912</t>
  </si>
  <si>
    <t>13847563884</t>
  </si>
  <si>
    <t>6217370040500123023席达古拉</t>
  </si>
  <si>
    <t>3463e6efaa6f47e5b5b408f2aa161018</t>
  </si>
  <si>
    <t>325c8dc9d6d411ddb504e16feb5bfbfe_2</t>
  </si>
  <si>
    <t>325c8dcad6d411ddb504e16feb5bfbfe</t>
  </si>
  <si>
    <t>1505250150030008</t>
  </si>
  <si>
    <t>白财音巴雅尔</t>
  </si>
  <si>
    <t>152326196304290919</t>
  </si>
  <si>
    <t>15047567114</t>
  </si>
  <si>
    <t>1ed2ac81c2a7444ca950172332f325a9</t>
  </si>
  <si>
    <t>07d0b8acd6d511ddb504e16feb5bfbfe_2</t>
  </si>
  <si>
    <t>07d0b8add6d511ddb504e16feb5bfbfe</t>
  </si>
  <si>
    <t>1505250150030009</t>
  </si>
  <si>
    <t>152326197711050917</t>
  </si>
  <si>
    <t>13789450556</t>
  </si>
  <si>
    <t>163d681e8dab48e2abb0633426cebbb6</t>
  </si>
  <si>
    <t>a285ab45d6d511ddb504e16feb5bfbfe_2</t>
  </si>
  <si>
    <t>a285ab46d6d511ddb504e16feb5bfbfe</t>
  </si>
  <si>
    <t>1505250150030010</t>
  </si>
  <si>
    <t>谢金宝山</t>
  </si>
  <si>
    <t>152326197302020936</t>
  </si>
  <si>
    <t>15847585803</t>
  </si>
  <si>
    <t>4d2d23137144429fa36bed197a067137</t>
  </si>
  <si>
    <t>701284e8d6d611ddb504e16feb5bfbfe_2</t>
  </si>
  <si>
    <t>701284e9d6d611ddb504e16feb5bfbfe</t>
  </si>
  <si>
    <t>1505250150030011</t>
  </si>
  <si>
    <t>宝散布拉</t>
  </si>
  <si>
    <t>152326195703190910</t>
  </si>
  <si>
    <t>18747570268</t>
  </si>
  <si>
    <t>dd0af1c59cf84e92883712d883cfcced</t>
  </si>
  <si>
    <t>f06af6cdd6d611ddb504e16feb5bfbfe_2</t>
  </si>
  <si>
    <t>f06af6ced6d611ddb504e16feb5bfbfe</t>
  </si>
  <si>
    <t>1505250150030013</t>
  </si>
  <si>
    <t>何生嘎</t>
  </si>
  <si>
    <t>152326195304010919</t>
  </si>
  <si>
    <t>0e2ccd55f89846b7838e9799fd12aece</t>
  </si>
  <si>
    <t>f0884da5d6d711ddb504e16feb5bfbfe_2</t>
  </si>
  <si>
    <t>f0884da6d6d711ddb504e16feb5bfbfe</t>
  </si>
  <si>
    <t>1505250150030014</t>
  </si>
  <si>
    <t>宝额日很巴图</t>
  </si>
  <si>
    <t>152326196409100915</t>
  </si>
  <si>
    <t>13947580539</t>
  </si>
  <si>
    <t>f44111cef81e4017ae8ddb9f0d8e6784</t>
  </si>
  <si>
    <t>57c83008d6d811ddb504e16feb5bfbfe_2</t>
  </si>
  <si>
    <t>57c83009d6d811ddb504e16feb5bfbfe</t>
  </si>
  <si>
    <t>1505250150030015</t>
  </si>
  <si>
    <t>马嘎日玛</t>
  </si>
  <si>
    <t>152326195405150910</t>
  </si>
  <si>
    <t>15048535651</t>
  </si>
  <si>
    <t>ab05531c01924599a9886bc817bcf19e</t>
  </si>
  <si>
    <t>42a17e7ed6d911ddb504e16feb5bfbfe_2</t>
  </si>
  <si>
    <t>42a17e7fd6d911ddb504e16feb5bfbfe</t>
  </si>
  <si>
    <t>1505250150030016</t>
  </si>
  <si>
    <t>席海</t>
  </si>
  <si>
    <t>152326197207260915</t>
  </si>
  <si>
    <t>15047525103</t>
  </si>
  <si>
    <t>46868bcd87a34b1e9c72167b0862108f</t>
  </si>
  <si>
    <t>437d4350d6da11ddb504e16feb5bfbfe_2</t>
  </si>
  <si>
    <t>437d4351d6da11ddb504e16feb5bfbfe</t>
  </si>
  <si>
    <t>1505250150030017</t>
  </si>
  <si>
    <t>席白音仑</t>
  </si>
  <si>
    <t>15232619631108091X</t>
  </si>
  <si>
    <t>56958747a01548d39c443b75fad15ab6</t>
  </si>
  <si>
    <t>24f746b2d6db11ddb504e16feb5bfbfe_2</t>
  </si>
  <si>
    <t>24f746b3d6db11ddb504e16feb5bfbfe</t>
  </si>
  <si>
    <t>1505250150030018</t>
  </si>
  <si>
    <t>宝希日莫</t>
  </si>
  <si>
    <t>152326197010070915</t>
  </si>
  <si>
    <t>15332999181</t>
  </si>
  <si>
    <t>32616be2f10549a1a62a4ce06f53326a</t>
  </si>
  <si>
    <t>e3bda0aad6db11ddb504e16feb5bfbfe_2</t>
  </si>
  <si>
    <t>e3bda0abd6db11ddb504e16feb5bfbfe</t>
  </si>
  <si>
    <t>1505250150030019</t>
  </si>
  <si>
    <t>马文连</t>
  </si>
  <si>
    <t>152326196212200912</t>
  </si>
  <si>
    <t>15848532658</t>
  </si>
  <si>
    <t>4430371d329a449f94a0505bb303a763</t>
  </si>
  <si>
    <t>d5170e56d6dc11ddb504e16feb5bfbfe_2</t>
  </si>
  <si>
    <t>d5170e57d6dc11ddb504e16feb5bfbfe</t>
  </si>
  <si>
    <t>1505250150030020</t>
  </si>
  <si>
    <t>马哈斯</t>
  </si>
  <si>
    <t>152326195802010911</t>
  </si>
  <si>
    <t>15947259241</t>
  </si>
  <si>
    <t>e3b61bead0804e00966b83d6a642f443</t>
  </si>
  <si>
    <t>7f6fc251d6dd11ddb504e16feb5bfbfe_2</t>
  </si>
  <si>
    <t>7f6fc252d6dd11ddb504e16feb5bfbfe</t>
  </si>
  <si>
    <t>1505250150030021</t>
  </si>
  <si>
    <t>吴显</t>
  </si>
  <si>
    <t>15232619661008091X</t>
  </si>
  <si>
    <t>13451355089</t>
  </si>
  <si>
    <t>5a1a4ac235ee43f69b04db123750d1f1</t>
  </si>
  <si>
    <t>0d818a61d6de11ddb504e16feb5bfbfe_2</t>
  </si>
  <si>
    <t>0d818a62d6de11ddb504e16feb5bfbfe</t>
  </si>
  <si>
    <t>1505250150030022</t>
  </si>
  <si>
    <t>谢胡宝山</t>
  </si>
  <si>
    <t>152326197012150919</t>
  </si>
  <si>
    <t>15047530536</t>
  </si>
  <si>
    <t>9fbe2f39cbca4b03a72e08e5b2bf6f72</t>
  </si>
  <si>
    <t>1a680b22d6df11ddb504e16feb5bfbfe_2</t>
  </si>
  <si>
    <t>1a680b23d6df11ddb504e16feb5bfbfe</t>
  </si>
  <si>
    <t>1505250150030023</t>
  </si>
  <si>
    <t>陈那木</t>
  </si>
  <si>
    <t>152326195505230918</t>
  </si>
  <si>
    <t>15204874220</t>
  </si>
  <si>
    <t>1f15985cd2d045d3973d58553ebb26c4</t>
  </si>
  <si>
    <t>a645b4e6d6df11ddb504e16feb5bfbfe_2</t>
  </si>
  <si>
    <t>a645b4e7d6df11ddb504e16feb5bfbfe</t>
  </si>
  <si>
    <t>1505250150030024</t>
  </si>
  <si>
    <t>席巴雅那</t>
  </si>
  <si>
    <t>152326195905150917</t>
  </si>
  <si>
    <t>13848058145</t>
  </si>
  <si>
    <t>4a254047ec2945b0a22ce8d390cc6aa0</t>
  </si>
  <si>
    <t>34da9005d6e011ddb504e16feb5bfbfe_2</t>
  </si>
  <si>
    <t>34da9006d6e011ddb504e16feb5bfbfe</t>
  </si>
  <si>
    <t>1505250150030025</t>
  </si>
  <si>
    <t>白银</t>
  </si>
  <si>
    <t>152326197105150918</t>
  </si>
  <si>
    <t>13298048125</t>
  </si>
  <si>
    <t>5821e25ff8e14cddb4d1c86a2ac9eaad</t>
  </si>
  <si>
    <t>be5961e3d6e011ddb504e16feb5bfbfe_2</t>
  </si>
  <si>
    <t>be5961e4d6e011ddb504e16feb5bfbfe</t>
  </si>
  <si>
    <t>1505250150030026</t>
  </si>
  <si>
    <t>马那德那</t>
  </si>
  <si>
    <t>152326195605020918</t>
  </si>
  <si>
    <t>13488552430</t>
  </si>
  <si>
    <t>35e433a570eb4b75b6cd62f9006d8dcd</t>
  </si>
  <si>
    <t>3f96680cd6e111ddb504e16feb5bfbfe_2</t>
  </si>
  <si>
    <t>3f96680dd6e111ddb504e16feb5bfbfe</t>
  </si>
  <si>
    <t>1505250150030027</t>
  </si>
  <si>
    <t>宝哈斯朝鲁</t>
  </si>
  <si>
    <t>152326197512120919</t>
  </si>
  <si>
    <t>15164934193</t>
  </si>
  <si>
    <t>6a989c5e3a1b419f84252a64e185d977</t>
  </si>
  <si>
    <t>0c246f72d6e211ddb504e16feb5bfbfe_2</t>
  </si>
  <si>
    <t>0c246f73d6e211ddb504e16feb5bfbfe</t>
  </si>
  <si>
    <t>1505250150030028</t>
  </si>
  <si>
    <t>吴宝龙</t>
  </si>
  <si>
    <t>152326196904020912</t>
  </si>
  <si>
    <t>13948754503</t>
  </si>
  <si>
    <t>72c06b76061143c0b16aee0352c1ad9f</t>
  </si>
  <si>
    <t>c6f01aa7d6e211ddb504e16feb5bfbfe_2</t>
  </si>
  <si>
    <t>c6f01aa8d6e211ddb504e16feb5bfbfe</t>
  </si>
  <si>
    <t>1505250150030029</t>
  </si>
  <si>
    <t>宝敖其尔</t>
  </si>
  <si>
    <t>152326193808020919</t>
  </si>
  <si>
    <t>ed3590fbc6224e7eb5c57f98e24a8a8d</t>
  </si>
  <si>
    <t>3049dd17d6e311ddb504e16feb5bfbfe_2</t>
  </si>
  <si>
    <t>3049dd18d6e311ddb504e16feb5bfbfe</t>
  </si>
  <si>
    <t>1505250150030030</t>
  </si>
  <si>
    <t>宝金山</t>
  </si>
  <si>
    <t>152326196806260912</t>
  </si>
  <si>
    <t>15849592503</t>
  </si>
  <si>
    <t>d2857a90761f45ca934660b9f52465f9</t>
  </si>
  <si>
    <t>7f68883fd6e311ddb504e16feb5bfbfe_2</t>
  </si>
  <si>
    <t>7f688840d6e311ddb504e16feb5bfbfe</t>
  </si>
  <si>
    <t>1505250150030031</t>
  </si>
  <si>
    <t>宝金全</t>
  </si>
  <si>
    <t>152326197509140919</t>
  </si>
  <si>
    <t>18747868109</t>
  </si>
  <si>
    <t>b50802515c344ba79b2408e9cb472737</t>
  </si>
  <si>
    <t>303a08cbd6e411ddb504e16feb5bfbfe_2</t>
  </si>
  <si>
    <t>b8e02e00d6e411ddb504e16feb5bfbfe</t>
  </si>
  <si>
    <t>1505250150030032</t>
  </si>
  <si>
    <t>马青海</t>
  </si>
  <si>
    <t>152326197307290919</t>
  </si>
  <si>
    <t>18747872842</t>
  </si>
  <si>
    <t>eda06e8efd544597b6ef0b474aaa5adf</t>
  </si>
  <si>
    <t>ee1bce01d6e411ddb504e16feb5bfbfe_2</t>
  </si>
  <si>
    <t>ee1bce02d6e411ddb504e16feb5bfbfe</t>
  </si>
  <si>
    <t>1505250150030033</t>
  </si>
  <si>
    <t>宝满都呼</t>
  </si>
  <si>
    <t>152326196508150918</t>
  </si>
  <si>
    <t>13848853175</t>
  </si>
  <si>
    <t>acb69ec878fb47be917bab2a4c9189ee</t>
  </si>
  <si>
    <t>bcf859a7d6e511ddb504e16feb5bfbfe_2</t>
  </si>
  <si>
    <t>bcf859a8d6e511ddb504e16feb5bfbfe</t>
  </si>
  <si>
    <t>1505250150030034</t>
  </si>
  <si>
    <t>席金山</t>
  </si>
  <si>
    <t>152326197205040919</t>
  </si>
  <si>
    <t>1cdae708feff425baf96ed294d299c65</t>
  </si>
  <si>
    <t>74a69d5cd70411ddb504e16feb5bfbfe_2</t>
  </si>
  <si>
    <t>fc364923d70411ddb504e16feb5bfbfe</t>
  </si>
  <si>
    <t>1505250150030035</t>
  </si>
  <si>
    <t>吴海玉</t>
  </si>
  <si>
    <t>152326196905106865</t>
  </si>
  <si>
    <t>15134772209</t>
  </si>
  <si>
    <t>ea3505eff9104695b3bec40695b293cc</t>
  </si>
  <si>
    <t>5fb469abd70511ddb504e16feb5bfbfe_2</t>
  </si>
  <si>
    <t>a1b6c167d70511ddb504e16feb5bfbfe</t>
  </si>
  <si>
    <t>1505250150030036</t>
  </si>
  <si>
    <t>宝金龙</t>
  </si>
  <si>
    <t>152326197007120918</t>
  </si>
  <si>
    <t>13948142034</t>
  </si>
  <si>
    <t>77fcb9ab508f4285b9899c0e2348fe06</t>
  </si>
  <si>
    <t>e17b5f40d70511ddb504e16feb5bfbfe_2</t>
  </si>
  <si>
    <t>e17b5f41d70511ddb504e16feb5bfbfe</t>
  </si>
  <si>
    <t>1505250150030037</t>
  </si>
  <si>
    <t>白朝古拉</t>
  </si>
  <si>
    <t>152326194805150915</t>
  </si>
  <si>
    <t>13634757396</t>
  </si>
  <si>
    <t>a41ac6d5e8f44ef0adc54ce7581a79e0</t>
  </si>
  <si>
    <t>639cf903d70611ddb504e16feb5bfbfe_2</t>
  </si>
  <si>
    <t>639cf904d70611ddb504e16feb5bfbfe</t>
  </si>
  <si>
    <t>1505250150030038</t>
  </si>
  <si>
    <t>马巴特尔</t>
  </si>
  <si>
    <t>152326196004150914</t>
  </si>
  <si>
    <t>13451353070</t>
  </si>
  <si>
    <t>b13738ddb9f745e98655f96f2b256184</t>
  </si>
  <si>
    <t>1b146bb0d71911dd9dffcf18f4200bc4_2</t>
  </si>
  <si>
    <t>1b146bb1d71911dd9dffcf18f4200bc4</t>
  </si>
  <si>
    <t>1505250150030039</t>
  </si>
  <si>
    <t>马乌仁必力格</t>
  </si>
  <si>
    <t>152326196712200927</t>
  </si>
  <si>
    <t>fa0c9f5aa0c64c8294367602abecc64f</t>
  </si>
  <si>
    <t>fd85ee6dd71911dd9dffcf18f4200bc4_2</t>
  </si>
  <si>
    <t>fd85ee6ed71911dd9dffcf18f4200bc4</t>
  </si>
  <si>
    <t>1505250150030040</t>
  </si>
  <si>
    <t>宝音贺什格</t>
  </si>
  <si>
    <t>152326196101100919</t>
  </si>
  <si>
    <t>15204813626</t>
  </si>
  <si>
    <t>9e0faf83050046e3b70f2a78407873d6</t>
  </si>
  <si>
    <t>7b94e5bcd71a11dd9dffcf18f4200bc4_2</t>
  </si>
  <si>
    <t>7b94e5bdd71a11dd9dffcf18f4200bc4</t>
  </si>
  <si>
    <t>1505250150030041</t>
  </si>
  <si>
    <t>宝乌力吉德力根</t>
  </si>
  <si>
    <t>152326198105150912</t>
  </si>
  <si>
    <t>15849549582</t>
  </si>
  <si>
    <t>c53a8c28c2d64669ac030a060becacfe</t>
  </si>
  <si>
    <t>229c7dbfd71c11dd9dffcf18f4200bc4_2</t>
  </si>
  <si>
    <t>a7966484d71c11dd9dffcf18f4200bc4</t>
  </si>
  <si>
    <t>1505250150030042</t>
  </si>
  <si>
    <t>吴陶格图</t>
  </si>
  <si>
    <t>15232619640901091X</t>
  </si>
  <si>
    <t>13947953692</t>
  </si>
  <si>
    <t>60d0942eb7ed4f799f933b66784dae13</t>
  </si>
  <si>
    <t>16e8e12dd7a111dd9dffcf18f4200bc4_2</t>
  </si>
  <si>
    <t>16e8e12ed7a111dd9dffcf18f4200bc4</t>
  </si>
  <si>
    <t>1505250150030043</t>
  </si>
  <si>
    <t>马金山</t>
  </si>
  <si>
    <t>152326197001290916</t>
  </si>
  <si>
    <t>15147571190</t>
  </si>
  <si>
    <t>e8c3894e33ad4073a47bfb88401cef52</t>
  </si>
  <si>
    <t>b1ff557bd7a111dd9dffcf18f4200bc4_2</t>
  </si>
  <si>
    <t>b1ff557cd7a111dd9dffcf18f4200bc4</t>
  </si>
  <si>
    <t>1505250150030044</t>
  </si>
  <si>
    <t>宝布日额</t>
  </si>
  <si>
    <t>15232619670617091X</t>
  </si>
  <si>
    <t>13734755893</t>
  </si>
  <si>
    <t>c1f76395628b4d40a8dc791e3eaaa29f</t>
  </si>
  <si>
    <t>4aa62975d7a211dd9dffcf18f4200bc4_2</t>
  </si>
  <si>
    <t>4aa62976d7a211dd9dffcf18f4200bc4</t>
  </si>
  <si>
    <t>1505250150030045</t>
  </si>
  <si>
    <t>马天亮</t>
  </si>
  <si>
    <t>152326197307150916</t>
  </si>
  <si>
    <t>15047151710</t>
  </si>
  <si>
    <t>f7f3841fddf94bdebe112ec08ce2ef74</t>
  </si>
  <si>
    <t>ce578a56d7a211dd9dffcf18f4200bc4_2</t>
  </si>
  <si>
    <t>ce578a57d7a211dd9dffcf18f4200bc4</t>
  </si>
  <si>
    <t>1505250150030046</t>
  </si>
  <si>
    <t>宝巴雅尔图</t>
  </si>
  <si>
    <t>152326197609240917</t>
  </si>
  <si>
    <t>13847589080</t>
  </si>
  <si>
    <t>c470c4d47cc545c8a8126f0f2c558e98</t>
  </si>
  <si>
    <t>47f6f220d7a311dd9dffcf18f4200bc4_2</t>
  </si>
  <si>
    <t>b6705974d7a311dd9dffcf18f4200bc4</t>
  </si>
  <si>
    <t>1505250150030047</t>
  </si>
  <si>
    <t>白小</t>
  </si>
  <si>
    <t>152326195312300967</t>
  </si>
  <si>
    <t>1ad41b04f82c43748ffc48798b433541</t>
  </si>
  <si>
    <t>fdea626dd7a311dd9dffcf18f4200bc4_2</t>
  </si>
  <si>
    <t>542d34c4d7a411dd9dffcf18f4200bc4</t>
  </si>
  <si>
    <t>1505250150030048</t>
  </si>
  <si>
    <t>宝拉喜呢玛</t>
  </si>
  <si>
    <t>152326195704090911</t>
  </si>
  <si>
    <t>15848591974</t>
  </si>
  <si>
    <t>3b646ab0eb2d4cb081c5a926492ff8e4</t>
  </si>
  <si>
    <t>986ad7f7d7a411dd9dffcf18f4200bc4_2</t>
  </si>
  <si>
    <t>986ad7f8d7a411dd9dffcf18f4200bc4</t>
  </si>
  <si>
    <t>1505250150030049</t>
  </si>
  <si>
    <t>马旺哈尔</t>
  </si>
  <si>
    <t>152326194407040913</t>
  </si>
  <si>
    <t>15848651721</t>
  </si>
  <si>
    <t>e50083d4a2c248cd9a1d10456d8e50df</t>
  </si>
  <si>
    <t>f4ad2906d7a411dd9dffcf18f4200bc4_2</t>
  </si>
  <si>
    <t>f4ad2907d7a411dd9dffcf18f4200bc4</t>
  </si>
  <si>
    <t>1505250150030050</t>
  </si>
  <si>
    <t>马图门巴雅尔</t>
  </si>
  <si>
    <t>152326197212280910</t>
  </si>
  <si>
    <t>7e3e5dc31ec64339b64c2f074711c666</t>
  </si>
  <si>
    <t>a843e398d7a511dd9dffcf18f4200bc4_2</t>
  </si>
  <si>
    <t>a843e399d7a511dd9dffcf18f4200bc4</t>
  </si>
  <si>
    <t>1505250150030051</t>
  </si>
  <si>
    <t>马图古苏巴音</t>
  </si>
  <si>
    <t>152326196610200918</t>
  </si>
  <si>
    <t>13081576838</t>
  </si>
  <si>
    <t>29f64b8af2d447b586361ea1a1b30d75</t>
  </si>
  <si>
    <t>579d43d1d7a611dd9dffcf18f4200bc4_2</t>
  </si>
  <si>
    <t>579d43d2d7a611dd9dffcf18f4200bc4</t>
  </si>
  <si>
    <t>1505250150030052</t>
  </si>
  <si>
    <t>宝车吉敖斯</t>
  </si>
  <si>
    <t>15232619471204091X</t>
  </si>
  <si>
    <t>15148763861</t>
  </si>
  <si>
    <t>7f38daa4b4ab46d5a6a2640884e2bb5c</t>
  </si>
  <si>
    <t>109fc878d7a711dd9dffcf18f4200bc4_2</t>
  </si>
  <si>
    <t>109fc879d7a711dd9dffcf18f4200bc4</t>
  </si>
  <si>
    <t>1505250150030053</t>
  </si>
  <si>
    <t>伍朝格德力根</t>
  </si>
  <si>
    <t>152326194706160915</t>
  </si>
  <si>
    <t>15848516175</t>
  </si>
  <si>
    <t>e44b0881af0d476ba94fba95f3c669a9</t>
  </si>
  <si>
    <t>970cedb3d7a711dd9dffcf18f4200bc4_2</t>
  </si>
  <si>
    <t>970cedb4d7a711dd9dffcf18f4200bc4</t>
  </si>
  <si>
    <t>1505250150030055</t>
  </si>
  <si>
    <t>宝达木林</t>
  </si>
  <si>
    <t>152326194707070911</t>
  </si>
  <si>
    <t>d16534e187c443708be50d2441e2a136</t>
  </si>
  <si>
    <t>3b97bcb10c4511de8def0ff47879fc46_2</t>
  </si>
  <si>
    <t>3b97bcb20c4511de8def0ff47879fc46</t>
  </si>
  <si>
    <t>1505250150030056</t>
  </si>
  <si>
    <t>马天仑</t>
  </si>
  <si>
    <t>152326194101250918</t>
  </si>
  <si>
    <t>6229760540500770056马金山</t>
  </si>
  <si>
    <t>43e646dc042a4a74bae6be3ada413236</t>
  </si>
  <si>
    <t>8f5e26b218db11debff3dd7c1f617dca_2</t>
  </si>
  <si>
    <t>8f5e26b318db11debff3dd7c1f617dca</t>
  </si>
  <si>
    <t>1505250150030057</t>
  </si>
  <si>
    <t>宝梅荣</t>
  </si>
  <si>
    <t>152326197311080922</t>
  </si>
  <si>
    <t>564199379bc347209ae9adacbdfe878a</t>
  </si>
  <si>
    <t>1dae08dd18dc11debff3dd7c1f617dca_2</t>
  </si>
  <si>
    <t>1dae08de18dc11debff3dd7c1f617dca</t>
  </si>
  <si>
    <t>1505250150030058</t>
  </si>
  <si>
    <t>席额尔得木图</t>
  </si>
  <si>
    <t>152326198405130913</t>
  </si>
  <si>
    <t>15848591190</t>
  </si>
  <si>
    <t>4fa029fe964b413c824556b048b97a8a</t>
  </si>
  <si>
    <t>d741aa7518dc11debff3dd7c1f617dca_2</t>
  </si>
  <si>
    <t>d741aa7618dc11debff3dd7c1f617dca</t>
  </si>
  <si>
    <t>1505250150030061</t>
  </si>
  <si>
    <t>吴革娃</t>
  </si>
  <si>
    <t>152326195705200916</t>
  </si>
  <si>
    <t>13947515646</t>
  </si>
  <si>
    <t>bc7a69b34a77482db7a35795d01508bc</t>
  </si>
  <si>
    <t>C483B95C-1FA0-0001-B7AB-1E8E1B7A1B25_2</t>
  </si>
  <si>
    <t>C483B95C-1FA0-0001-12C1-71601650F2D0</t>
  </si>
  <si>
    <t>1505250150030062</t>
  </si>
  <si>
    <t>白忠乃</t>
  </si>
  <si>
    <t>152326194101010914</t>
  </si>
  <si>
    <t>bb94db48f1b1431eaace2fc9579bec07</t>
  </si>
  <si>
    <t>C53B7372-8990-0001-1843-15C09F771000_2</t>
  </si>
  <si>
    <t>C53B7372-8990-0001-2D5A-B6701A501563</t>
  </si>
  <si>
    <t>1505250150030065</t>
  </si>
  <si>
    <t>席宝龙</t>
  </si>
  <si>
    <t>152326198010120913</t>
  </si>
  <si>
    <t>13948580240</t>
  </si>
  <si>
    <t>19938e5d4585446e912f50178de2b0cc</t>
  </si>
  <si>
    <t>48244d760de411e39cd733af131b1d16_2</t>
  </si>
  <si>
    <t>48244d770de411e39cd733af131b1d16</t>
  </si>
  <si>
    <t>1505250150030066</t>
  </si>
  <si>
    <t>席白音巴塔</t>
  </si>
  <si>
    <t>15232619780103091X</t>
  </si>
  <si>
    <t>13478955037</t>
  </si>
  <si>
    <t>24790e74ad8c448c8fcacbbee5ff6b20</t>
  </si>
  <si>
    <t>01171066a34011e3b1438b3ed98bd31c_2</t>
  </si>
  <si>
    <t>01171067a34011e3b1438b3ed98bd31c</t>
  </si>
  <si>
    <t>1505250150030067</t>
  </si>
  <si>
    <t>陈阿力坦敖斯</t>
  </si>
  <si>
    <t>152326198801150932</t>
  </si>
  <si>
    <t>ef74da2b672e45b48eeddfacb270f3d9</t>
  </si>
  <si>
    <t>fab8f683ad8911e78ae00f2ca2385afc_2</t>
  </si>
  <si>
    <t>fab8f684ad8911e78ae00f2ca2385afc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</si>
</sst>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23" fillId="14" borderId="18" applyNumberFormat="0" applyAlignment="0" applyProtection="0">
      <alignment vertical="center"/>
    </xf>
    <xf numFmtId="0" fontId="5" fillId="6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0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M192" sqref="M192"/>
    </sheetView>
  </sheetViews>
  <sheetFormatPr defaultColWidth="9" defaultRowHeight="13.5"/>
  <cols>
    <col min="1" max="1" width="8.225" customWidth="1"/>
    <col min="2" max="2" width="15.5583333333333" customWidth="1"/>
    <col min="3" max="3" width="11.5583333333333" customWidth="1"/>
    <col min="4" max="4" width="12.775" customWidth="1"/>
    <col min="5" max="5" width="19.1083333333333" customWidth="1"/>
    <col min="6" max="6" width="12.4416666666667" customWidth="1"/>
    <col min="7" max="7" width="10.5583333333333" customWidth="1"/>
    <col min="8" max="8" width="14.4416666666667" customWidth="1"/>
    <col min="9" max="9" width="10.8916666666667" customWidth="1"/>
    <col min="10" max="10" width="12.5" customWidth="1"/>
    <col min="11" max="11" width="13.5583333333333" customWidth="1"/>
    <col min="12" max="12" width="12.5583333333333" customWidth="1"/>
    <col min="13" max="13" width="23.25" style="1" customWidth="1"/>
    <col min="14" max="18" width="9" hidden="1" customWidth="1"/>
    <col min="19" max="19" width="1.66666666666667" customWidth="1"/>
  </cols>
  <sheetData>
    <row r="1" ht="19.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2"/>
      <c r="N1" s="4"/>
      <c r="O1" s="4"/>
      <c r="P1" s="4"/>
      <c r="Q1" s="4"/>
      <c r="R1" s="4"/>
      <c r="S1" s="4"/>
    </row>
    <row r="2" ht="7.5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3"/>
      <c r="N2" s="4"/>
      <c r="O2" s="4"/>
      <c r="P2" s="4"/>
      <c r="Q2" s="4"/>
      <c r="R2" s="4"/>
      <c r="S2" s="4"/>
    </row>
    <row r="3" ht="19.5" customHeight="1" spans="1:19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14"/>
      <c r="N3" s="15"/>
      <c r="O3" s="15"/>
      <c r="P3" s="15"/>
      <c r="Q3" s="15"/>
      <c r="R3" s="15"/>
      <c r="S3" s="4"/>
    </row>
    <row r="4" ht="18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16" t="s">
        <v>15</v>
      </c>
      <c r="N4" s="17" t="s">
        <v>16</v>
      </c>
      <c r="O4" s="18" t="s">
        <v>17</v>
      </c>
      <c r="P4" s="18" t="s">
        <v>18</v>
      </c>
      <c r="Q4" s="18" t="s">
        <v>19</v>
      </c>
      <c r="R4" s="18" t="s">
        <v>20</v>
      </c>
      <c r="S4" s="24"/>
    </row>
    <row r="5" hidden="1" customHeight="1" spans="1:19">
      <c r="A5" s="8"/>
      <c r="B5" s="9"/>
      <c r="C5" s="9"/>
      <c r="D5" s="9"/>
      <c r="E5" s="9"/>
      <c r="F5" s="9"/>
      <c r="G5" s="10"/>
      <c r="H5" s="11"/>
      <c r="I5" s="9"/>
      <c r="J5" s="11"/>
      <c r="K5" s="19"/>
      <c r="L5" s="20"/>
      <c r="M5" s="21"/>
      <c r="N5" s="22"/>
      <c r="O5" s="23"/>
      <c r="P5" s="23"/>
      <c r="Q5" s="23"/>
      <c r="R5" s="23"/>
      <c r="S5" s="25"/>
    </row>
    <row r="6" ht="18" customHeight="1" spans="1:19">
      <c r="A6" s="8">
        <f>2-1</f>
        <v>1</v>
      </c>
      <c r="B6" s="9" t="s">
        <v>21</v>
      </c>
      <c r="C6" s="9" t="s">
        <v>22</v>
      </c>
      <c r="D6" s="9" t="s">
        <v>22</v>
      </c>
      <c r="E6" s="9" t="s">
        <v>23</v>
      </c>
      <c r="F6" s="9" t="s">
        <v>24</v>
      </c>
      <c r="G6" s="10">
        <v>1</v>
      </c>
      <c r="H6" s="11"/>
      <c r="I6" s="9"/>
      <c r="J6" s="11">
        <v>570.36</v>
      </c>
      <c r="K6" s="19">
        <v>9.66</v>
      </c>
      <c r="L6" s="20">
        <f t="shared" ref="L6:L69" si="0">ROUND((J6*K6),2)</f>
        <v>5509.68</v>
      </c>
      <c r="M6" s="21"/>
      <c r="N6" s="22">
        <v>5509.68</v>
      </c>
      <c r="O6" s="23" t="s">
        <v>25</v>
      </c>
      <c r="P6" s="23" t="s">
        <v>26</v>
      </c>
      <c r="Q6" s="23" t="s">
        <v>27</v>
      </c>
      <c r="R6" s="23" t="s">
        <v>23</v>
      </c>
      <c r="S6" s="25"/>
    </row>
    <row r="7" ht="18" customHeight="1" spans="1:19">
      <c r="A7" s="8">
        <f>3-1</f>
        <v>2</v>
      </c>
      <c r="B7" s="9" t="s">
        <v>28</v>
      </c>
      <c r="C7" s="9" t="s">
        <v>29</v>
      </c>
      <c r="D7" s="9" t="s">
        <v>29</v>
      </c>
      <c r="E7" s="9" t="s">
        <v>30</v>
      </c>
      <c r="F7" s="9" t="s">
        <v>31</v>
      </c>
      <c r="G7" s="10">
        <v>5</v>
      </c>
      <c r="H7" s="11"/>
      <c r="I7" s="9"/>
      <c r="J7" s="11">
        <v>712.95</v>
      </c>
      <c r="K7" s="19">
        <v>9.66</v>
      </c>
      <c r="L7" s="20">
        <f t="shared" si="0"/>
        <v>6887.1</v>
      </c>
      <c r="M7" s="21"/>
      <c r="N7" s="22">
        <v>6887.1</v>
      </c>
      <c r="O7" s="23" t="s">
        <v>32</v>
      </c>
      <c r="P7" s="23" t="s">
        <v>33</v>
      </c>
      <c r="Q7" s="23" t="s">
        <v>34</v>
      </c>
      <c r="R7" s="23" t="s">
        <v>30</v>
      </c>
      <c r="S7" s="25"/>
    </row>
    <row r="8" ht="18" customHeight="1" spans="1:19">
      <c r="A8" s="8">
        <f>4-1</f>
        <v>3</v>
      </c>
      <c r="B8" s="9" t="s">
        <v>35</v>
      </c>
      <c r="C8" s="9" t="s">
        <v>36</v>
      </c>
      <c r="D8" s="9" t="s">
        <v>36</v>
      </c>
      <c r="E8" s="9" t="s">
        <v>37</v>
      </c>
      <c r="F8" s="9" t="s">
        <v>38</v>
      </c>
      <c r="G8" s="10">
        <v>3</v>
      </c>
      <c r="H8" s="11"/>
      <c r="I8" s="9"/>
      <c r="J8" s="11">
        <v>427.77</v>
      </c>
      <c r="K8" s="19">
        <v>9.66</v>
      </c>
      <c r="L8" s="20">
        <f t="shared" si="0"/>
        <v>4132.26</v>
      </c>
      <c r="M8" s="21"/>
      <c r="N8" s="22">
        <v>4132.26</v>
      </c>
      <c r="O8" s="23" t="s">
        <v>39</v>
      </c>
      <c r="P8" s="23" t="s">
        <v>40</v>
      </c>
      <c r="Q8" s="23" t="s">
        <v>41</v>
      </c>
      <c r="R8" s="23" t="s">
        <v>37</v>
      </c>
      <c r="S8" s="25"/>
    </row>
    <row r="9" ht="18" customHeight="1" spans="1:19">
      <c r="A9" s="8">
        <f>5-1</f>
        <v>4</v>
      </c>
      <c r="B9" s="9" t="s">
        <v>42</v>
      </c>
      <c r="C9" s="9" t="s">
        <v>43</v>
      </c>
      <c r="D9" s="9" t="s">
        <v>43</v>
      </c>
      <c r="E9" s="9" t="s">
        <v>44</v>
      </c>
      <c r="F9" s="9" t="s">
        <v>45</v>
      </c>
      <c r="G9" s="10">
        <v>4</v>
      </c>
      <c r="H9" s="11"/>
      <c r="I9" s="9"/>
      <c r="J9" s="11">
        <v>712.95</v>
      </c>
      <c r="K9" s="19">
        <v>9.66</v>
      </c>
      <c r="L9" s="20">
        <f t="shared" si="0"/>
        <v>6887.1</v>
      </c>
      <c r="M9" s="21"/>
      <c r="N9" s="22">
        <v>6887.1</v>
      </c>
      <c r="O9" s="23" t="s">
        <v>46</v>
      </c>
      <c r="P9" s="23" t="s">
        <v>47</v>
      </c>
      <c r="Q9" s="23" t="s">
        <v>48</v>
      </c>
      <c r="R9" s="23" t="s">
        <v>44</v>
      </c>
      <c r="S9" s="25"/>
    </row>
    <row r="10" ht="18" customHeight="1" spans="1:19">
      <c r="A10" s="8">
        <f>6-1</f>
        <v>5</v>
      </c>
      <c r="B10" s="9" t="s">
        <v>49</v>
      </c>
      <c r="C10" s="9" t="s">
        <v>50</v>
      </c>
      <c r="D10" s="9" t="s">
        <v>50</v>
      </c>
      <c r="E10" s="9" t="s">
        <v>51</v>
      </c>
      <c r="F10" s="9" t="s">
        <v>52</v>
      </c>
      <c r="G10" s="10">
        <v>4</v>
      </c>
      <c r="H10" s="11"/>
      <c r="I10" s="9"/>
      <c r="J10" s="11">
        <v>712.95</v>
      </c>
      <c r="K10" s="19">
        <v>9.66</v>
      </c>
      <c r="L10" s="20">
        <f t="shared" si="0"/>
        <v>6887.1</v>
      </c>
      <c r="M10" s="21"/>
      <c r="N10" s="22">
        <v>6887.1</v>
      </c>
      <c r="O10" s="23" t="s">
        <v>53</v>
      </c>
      <c r="P10" s="23" t="s">
        <v>54</v>
      </c>
      <c r="Q10" s="23" t="s">
        <v>55</v>
      </c>
      <c r="R10" s="23" t="s">
        <v>51</v>
      </c>
      <c r="S10" s="25"/>
    </row>
    <row r="11" ht="18" customHeight="1" spans="1:19">
      <c r="A11" s="8">
        <f>7-1</f>
        <v>6</v>
      </c>
      <c r="B11" s="9" t="s">
        <v>56</v>
      </c>
      <c r="C11" s="9" t="s">
        <v>57</v>
      </c>
      <c r="D11" s="9" t="s">
        <v>57</v>
      </c>
      <c r="E11" s="9" t="s">
        <v>58</v>
      </c>
      <c r="F11" s="9" t="s">
        <v>59</v>
      </c>
      <c r="G11" s="10">
        <v>5</v>
      </c>
      <c r="H11" s="11"/>
      <c r="I11" s="9"/>
      <c r="J11" s="11">
        <v>855.54</v>
      </c>
      <c r="K11" s="19">
        <v>9.66</v>
      </c>
      <c r="L11" s="20">
        <f t="shared" si="0"/>
        <v>8264.52</v>
      </c>
      <c r="M11" s="21"/>
      <c r="N11" s="22">
        <v>8264.52</v>
      </c>
      <c r="O11" s="23" t="s">
        <v>60</v>
      </c>
      <c r="P11" s="23" t="s">
        <v>61</v>
      </c>
      <c r="Q11" s="23" t="s">
        <v>62</v>
      </c>
      <c r="R11" s="23" t="s">
        <v>58</v>
      </c>
      <c r="S11" s="25"/>
    </row>
    <row r="12" ht="18" customHeight="1" spans="1:19">
      <c r="A12" s="8">
        <f>8-1</f>
        <v>7</v>
      </c>
      <c r="B12" s="9" t="s">
        <v>63</v>
      </c>
      <c r="C12" s="9" t="s">
        <v>64</v>
      </c>
      <c r="D12" s="9" t="s">
        <v>64</v>
      </c>
      <c r="E12" s="9" t="s">
        <v>65</v>
      </c>
      <c r="F12" s="9" t="s">
        <v>66</v>
      </c>
      <c r="G12" s="10">
        <v>7</v>
      </c>
      <c r="H12" s="11"/>
      <c r="I12" s="9"/>
      <c r="J12" s="11">
        <v>1140.72</v>
      </c>
      <c r="K12" s="19">
        <v>9.66</v>
      </c>
      <c r="L12" s="20">
        <f t="shared" si="0"/>
        <v>11019.36</v>
      </c>
      <c r="M12" s="21"/>
      <c r="N12" s="22">
        <v>11019.36</v>
      </c>
      <c r="O12" s="23" t="s">
        <v>67</v>
      </c>
      <c r="P12" s="23" t="s">
        <v>68</v>
      </c>
      <c r="Q12" s="23" t="s">
        <v>69</v>
      </c>
      <c r="R12" s="23" t="s">
        <v>65</v>
      </c>
      <c r="S12" s="25"/>
    </row>
    <row r="13" ht="18" customHeight="1" spans="1:19">
      <c r="A13" s="8">
        <f>9-1</f>
        <v>8</v>
      </c>
      <c r="B13" s="9" t="s">
        <v>70</v>
      </c>
      <c r="C13" s="9" t="s">
        <v>71</v>
      </c>
      <c r="D13" s="9" t="s">
        <v>71</v>
      </c>
      <c r="E13" s="9" t="s">
        <v>72</v>
      </c>
      <c r="F13" s="9" t="s">
        <v>73</v>
      </c>
      <c r="G13" s="10">
        <v>5</v>
      </c>
      <c r="H13" s="11"/>
      <c r="I13" s="9"/>
      <c r="J13" s="11">
        <v>998.13</v>
      </c>
      <c r="K13" s="19">
        <v>9.66</v>
      </c>
      <c r="L13" s="20">
        <f t="shared" si="0"/>
        <v>9641.94</v>
      </c>
      <c r="M13" s="21"/>
      <c r="N13" s="22">
        <v>9641.94</v>
      </c>
      <c r="O13" s="23" t="s">
        <v>74</v>
      </c>
      <c r="P13" s="23" t="s">
        <v>75</v>
      </c>
      <c r="Q13" s="23" t="s">
        <v>76</v>
      </c>
      <c r="R13" s="23" t="s">
        <v>72</v>
      </c>
      <c r="S13" s="25"/>
    </row>
    <row r="14" ht="18" customHeight="1" spans="1:19">
      <c r="A14" s="8">
        <f>10-1</f>
        <v>9</v>
      </c>
      <c r="B14" s="9" t="s">
        <v>77</v>
      </c>
      <c r="C14" s="9" t="s">
        <v>78</v>
      </c>
      <c r="D14" s="9" t="s">
        <v>78</v>
      </c>
      <c r="E14" s="9" t="s">
        <v>79</v>
      </c>
      <c r="F14" s="9" t="s">
        <v>80</v>
      </c>
      <c r="G14" s="10">
        <v>4</v>
      </c>
      <c r="H14" s="11"/>
      <c r="I14" s="9"/>
      <c r="J14" s="11">
        <v>855.54</v>
      </c>
      <c r="K14" s="19">
        <v>9.66</v>
      </c>
      <c r="L14" s="20">
        <f t="shared" si="0"/>
        <v>8264.52</v>
      </c>
      <c r="M14" s="21"/>
      <c r="N14" s="22">
        <v>8264.52</v>
      </c>
      <c r="O14" s="23" t="s">
        <v>81</v>
      </c>
      <c r="P14" s="23" t="s">
        <v>82</v>
      </c>
      <c r="Q14" s="23" t="s">
        <v>83</v>
      </c>
      <c r="R14" s="23" t="s">
        <v>79</v>
      </c>
      <c r="S14" s="25"/>
    </row>
    <row r="15" ht="18" customHeight="1" spans="1:19">
      <c r="A15" s="8">
        <f>11-1</f>
        <v>10</v>
      </c>
      <c r="B15" s="9" t="s">
        <v>84</v>
      </c>
      <c r="C15" s="9" t="s">
        <v>85</v>
      </c>
      <c r="D15" s="9" t="s">
        <v>85</v>
      </c>
      <c r="E15" s="9" t="s">
        <v>86</v>
      </c>
      <c r="F15" s="9"/>
      <c r="G15" s="10">
        <v>4</v>
      </c>
      <c r="H15" s="11"/>
      <c r="I15" s="9"/>
      <c r="J15" s="11">
        <v>570.36</v>
      </c>
      <c r="K15" s="19">
        <v>9.66</v>
      </c>
      <c r="L15" s="20">
        <f t="shared" si="0"/>
        <v>5509.68</v>
      </c>
      <c r="M15" s="21" t="s">
        <v>87</v>
      </c>
      <c r="N15" s="22">
        <v>5509.68</v>
      </c>
      <c r="O15" s="23" t="s">
        <v>88</v>
      </c>
      <c r="P15" s="23" t="s">
        <v>89</v>
      </c>
      <c r="Q15" s="23" t="s">
        <v>90</v>
      </c>
      <c r="R15" s="23" t="s">
        <v>86</v>
      </c>
      <c r="S15" s="25"/>
    </row>
    <row r="16" ht="18" customHeight="1" spans="1:19">
      <c r="A16" s="8">
        <f>12-1</f>
        <v>11</v>
      </c>
      <c r="B16" s="9" t="s">
        <v>91</v>
      </c>
      <c r="C16" s="9" t="s">
        <v>92</v>
      </c>
      <c r="D16" s="9" t="s">
        <v>92</v>
      </c>
      <c r="E16" s="9" t="s">
        <v>93</v>
      </c>
      <c r="F16" s="9" t="s">
        <v>94</v>
      </c>
      <c r="G16" s="10">
        <v>3</v>
      </c>
      <c r="H16" s="11"/>
      <c r="I16" s="9"/>
      <c r="J16" s="11">
        <v>427.77</v>
      </c>
      <c r="K16" s="19">
        <v>9.66</v>
      </c>
      <c r="L16" s="20">
        <f t="shared" si="0"/>
        <v>4132.26</v>
      </c>
      <c r="M16" s="21"/>
      <c r="N16" s="22">
        <v>4132.26</v>
      </c>
      <c r="O16" s="23" t="s">
        <v>95</v>
      </c>
      <c r="P16" s="23" t="s">
        <v>96</v>
      </c>
      <c r="Q16" s="23" t="s">
        <v>97</v>
      </c>
      <c r="R16" s="23" t="s">
        <v>93</v>
      </c>
      <c r="S16" s="25"/>
    </row>
    <row r="17" ht="18" customHeight="1" spans="1:19">
      <c r="A17" s="8">
        <f>13-1</f>
        <v>12</v>
      </c>
      <c r="B17" s="9" t="s">
        <v>98</v>
      </c>
      <c r="C17" s="9" t="s">
        <v>99</v>
      </c>
      <c r="D17" s="9" t="s">
        <v>99</v>
      </c>
      <c r="E17" s="9" t="s">
        <v>100</v>
      </c>
      <c r="F17" s="9" t="s">
        <v>101</v>
      </c>
      <c r="G17" s="10">
        <v>3</v>
      </c>
      <c r="H17" s="11"/>
      <c r="I17" s="9"/>
      <c r="J17" s="11">
        <v>570.36</v>
      </c>
      <c r="K17" s="19">
        <v>9.66</v>
      </c>
      <c r="L17" s="20">
        <f t="shared" si="0"/>
        <v>5509.68</v>
      </c>
      <c r="M17" s="21"/>
      <c r="N17" s="22">
        <v>5509.68</v>
      </c>
      <c r="O17" s="23" t="s">
        <v>102</v>
      </c>
      <c r="P17" s="23" t="s">
        <v>103</v>
      </c>
      <c r="Q17" s="23" t="s">
        <v>104</v>
      </c>
      <c r="R17" s="23" t="s">
        <v>100</v>
      </c>
      <c r="S17" s="25"/>
    </row>
    <row r="18" ht="18" customHeight="1" spans="1:19">
      <c r="A18" s="8">
        <f>14-1</f>
        <v>13</v>
      </c>
      <c r="B18" s="9" t="s">
        <v>105</v>
      </c>
      <c r="C18" s="9" t="s">
        <v>106</v>
      </c>
      <c r="D18" s="9" t="s">
        <v>106</v>
      </c>
      <c r="E18" s="9" t="s">
        <v>107</v>
      </c>
      <c r="F18" s="9"/>
      <c r="G18" s="10">
        <v>5</v>
      </c>
      <c r="H18" s="11"/>
      <c r="I18" s="9"/>
      <c r="J18" s="11">
        <v>712.95</v>
      </c>
      <c r="K18" s="19">
        <v>9.66</v>
      </c>
      <c r="L18" s="20">
        <f t="shared" si="0"/>
        <v>6887.1</v>
      </c>
      <c r="M18" s="21"/>
      <c r="N18" s="22">
        <v>6887.1</v>
      </c>
      <c r="O18" s="23" t="s">
        <v>108</v>
      </c>
      <c r="P18" s="23" t="s">
        <v>109</v>
      </c>
      <c r="Q18" s="23" t="s">
        <v>110</v>
      </c>
      <c r="R18" s="23" t="s">
        <v>107</v>
      </c>
      <c r="S18" s="25"/>
    </row>
    <row r="19" ht="18" customHeight="1" spans="1:19">
      <c r="A19" s="8">
        <f>15-1</f>
        <v>14</v>
      </c>
      <c r="B19" s="9" t="s">
        <v>111</v>
      </c>
      <c r="C19" s="9" t="s">
        <v>112</v>
      </c>
      <c r="D19" s="9" t="s">
        <v>112</v>
      </c>
      <c r="E19" s="9" t="s">
        <v>113</v>
      </c>
      <c r="F19" s="9" t="s">
        <v>114</v>
      </c>
      <c r="G19" s="10">
        <v>3</v>
      </c>
      <c r="H19" s="11"/>
      <c r="I19" s="9"/>
      <c r="J19" s="11">
        <v>427.77</v>
      </c>
      <c r="K19" s="19">
        <v>9.66</v>
      </c>
      <c r="L19" s="20">
        <f t="shared" si="0"/>
        <v>4132.26</v>
      </c>
      <c r="M19" s="21"/>
      <c r="N19" s="22">
        <v>4132.26</v>
      </c>
      <c r="O19" s="23" t="s">
        <v>115</v>
      </c>
      <c r="P19" s="23" t="s">
        <v>116</v>
      </c>
      <c r="Q19" s="23" t="s">
        <v>117</v>
      </c>
      <c r="R19" s="23" t="s">
        <v>113</v>
      </c>
      <c r="S19" s="25"/>
    </row>
    <row r="20" ht="18" customHeight="1" spans="1:19">
      <c r="A20" s="8">
        <f>16-1</f>
        <v>15</v>
      </c>
      <c r="B20" s="9" t="s">
        <v>118</v>
      </c>
      <c r="C20" s="9" t="s">
        <v>119</v>
      </c>
      <c r="D20" s="9" t="s">
        <v>119</v>
      </c>
      <c r="E20" s="9" t="s">
        <v>120</v>
      </c>
      <c r="F20" s="9" t="s">
        <v>121</v>
      </c>
      <c r="G20" s="10">
        <v>4</v>
      </c>
      <c r="H20" s="11"/>
      <c r="I20" s="9"/>
      <c r="J20" s="11">
        <v>427.77</v>
      </c>
      <c r="K20" s="19">
        <v>9.66</v>
      </c>
      <c r="L20" s="20">
        <f t="shared" si="0"/>
        <v>4132.26</v>
      </c>
      <c r="M20" s="21"/>
      <c r="N20" s="22">
        <v>4132.26</v>
      </c>
      <c r="O20" s="23" t="s">
        <v>122</v>
      </c>
      <c r="P20" s="23" t="s">
        <v>123</v>
      </c>
      <c r="Q20" s="23" t="s">
        <v>124</v>
      </c>
      <c r="R20" s="23" t="s">
        <v>120</v>
      </c>
      <c r="S20" s="25"/>
    </row>
    <row r="21" ht="18" customHeight="1" spans="1:19">
      <c r="A21" s="8">
        <f>17-1</f>
        <v>16</v>
      </c>
      <c r="B21" s="9" t="s">
        <v>125</v>
      </c>
      <c r="C21" s="9" t="s">
        <v>126</v>
      </c>
      <c r="D21" s="9" t="s">
        <v>126</v>
      </c>
      <c r="E21" s="9" t="s">
        <v>127</v>
      </c>
      <c r="F21" s="9" t="s">
        <v>128</v>
      </c>
      <c r="G21" s="10">
        <v>6</v>
      </c>
      <c r="H21" s="11"/>
      <c r="I21" s="9"/>
      <c r="J21" s="11">
        <v>855.54</v>
      </c>
      <c r="K21" s="19">
        <v>9.66</v>
      </c>
      <c r="L21" s="20">
        <f t="shared" si="0"/>
        <v>8264.52</v>
      </c>
      <c r="M21" s="21"/>
      <c r="N21" s="22">
        <v>8264.52</v>
      </c>
      <c r="O21" s="23" t="s">
        <v>129</v>
      </c>
      <c r="P21" s="23" t="s">
        <v>130</v>
      </c>
      <c r="Q21" s="23" t="s">
        <v>131</v>
      </c>
      <c r="R21" s="23" t="s">
        <v>127</v>
      </c>
      <c r="S21" s="25"/>
    </row>
    <row r="22" ht="18" customHeight="1" spans="1:19">
      <c r="A22" s="8">
        <f>18-1</f>
        <v>17</v>
      </c>
      <c r="B22" s="9" t="s">
        <v>132</v>
      </c>
      <c r="C22" s="9" t="s">
        <v>133</v>
      </c>
      <c r="D22" s="9" t="s">
        <v>133</v>
      </c>
      <c r="E22" s="9" t="s">
        <v>134</v>
      </c>
      <c r="F22" s="9" t="s">
        <v>135</v>
      </c>
      <c r="G22" s="10">
        <v>4</v>
      </c>
      <c r="H22" s="11"/>
      <c r="I22" s="9"/>
      <c r="J22" s="11">
        <v>570.36</v>
      </c>
      <c r="K22" s="19">
        <v>9.66</v>
      </c>
      <c r="L22" s="20">
        <f t="shared" si="0"/>
        <v>5509.68</v>
      </c>
      <c r="M22" s="21"/>
      <c r="N22" s="22">
        <v>5509.68</v>
      </c>
      <c r="O22" s="23" t="s">
        <v>136</v>
      </c>
      <c r="P22" s="23" t="s">
        <v>137</v>
      </c>
      <c r="Q22" s="23" t="s">
        <v>138</v>
      </c>
      <c r="R22" s="23" t="s">
        <v>134</v>
      </c>
      <c r="S22" s="25"/>
    </row>
    <row r="23" ht="18" customHeight="1" spans="1:19">
      <c r="A23" s="8">
        <f>19-1</f>
        <v>18</v>
      </c>
      <c r="B23" s="9" t="s">
        <v>139</v>
      </c>
      <c r="C23" s="9" t="s">
        <v>140</v>
      </c>
      <c r="D23" s="9" t="s">
        <v>140</v>
      </c>
      <c r="E23" s="9" t="s">
        <v>141</v>
      </c>
      <c r="F23" s="9" t="s">
        <v>142</v>
      </c>
      <c r="G23" s="10">
        <v>3</v>
      </c>
      <c r="H23" s="11"/>
      <c r="I23" s="9"/>
      <c r="J23" s="11">
        <v>570.36</v>
      </c>
      <c r="K23" s="19">
        <v>9.66</v>
      </c>
      <c r="L23" s="20">
        <f t="shared" si="0"/>
        <v>5509.68</v>
      </c>
      <c r="M23" s="21"/>
      <c r="N23" s="22">
        <v>5509.68</v>
      </c>
      <c r="O23" s="23" t="s">
        <v>143</v>
      </c>
      <c r="P23" s="23" t="s">
        <v>144</v>
      </c>
      <c r="Q23" s="23" t="s">
        <v>145</v>
      </c>
      <c r="R23" s="23" t="s">
        <v>141</v>
      </c>
      <c r="S23" s="25"/>
    </row>
    <row r="24" ht="18" customHeight="1" spans="1:19">
      <c r="A24" s="8">
        <f>20-1</f>
        <v>19</v>
      </c>
      <c r="B24" s="9" t="s">
        <v>146</v>
      </c>
      <c r="C24" s="9" t="s">
        <v>147</v>
      </c>
      <c r="D24" s="9" t="s">
        <v>147</v>
      </c>
      <c r="E24" s="9" t="s">
        <v>148</v>
      </c>
      <c r="F24" s="9" t="s">
        <v>149</v>
      </c>
      <c r="G24" s="10">
        <v>3</v>
      </c>
      <c r="H24" s="11"/>
      <c r="I24" s="9"/>
      <c r="J24" s="11">
        <v>998.13</v>
      </c>
      <c r="K24" s="19">
        <v>9.66</v>
      </c>
      <c r="L24" s="20">
        <f t="shared" si="0"/>
        <v>9641.94</v>
      </c>
      <c r="M24" s="21"/>
      <c r="N24" s="22">
        <v>9641.94</v>
      </c>
      <c r="O24" s="23" t="s">
        <v>150</v>
      </c>
      <c r="P24" s="23" t="s">
        <v>151</v>
      </c>
      <c r="Q24" s="23" t="s">
        <v>152</v>
      </c>
      <c r="R24" s="23" t="s">
        <v>148</v>
      </c>
      <c r="S24" s="25"/>
    </row>
    <row r="25" ht="18" customHeight="1" spans="1:19">
      <c r="A25" s="8">
        <f>21-1</f>
        <v>20</v>
      </c>
      <c r="B25" s="9" t="s">
        <v>153</v>
      </c>
      <c r="C25" s="9" t="s">
        <v>154</v>
      </c>
      <c r="D25" s="9" t="s">
        <v>154</v>
      </c>
      <c r="E25" s="9" t="s">
        <v>155</v>
      </c>
      <c r="F25" s="9" t="s">
        <v>156</v>
      </c>
      <c r="G25" s="10">
        <v>4</v>
      </c>
      <c r="H25" s="11"/>
      <c r="I25" s="9"/>
      <c r="J25" s="11">
        <v>570.36</v>
      </c>
      <c r="K25" s="19">
        <v>9.66</v>
      </c>
      <c r="L25" s="20">
        <f t="shared" si="0"/>
        <v>5509.68</v>
      </c>
      <c r="M25" s="21"/>
      <c r="N25" s="22">
        <v>5509.68</v>
      </c>
      <c r="O25" s="23" t="s">
        <v>157</v>
      </c>
      <c r="P25" s="23" t="s">
        <v>158</v>
      </c>
      <c r="Q25" s="23" t="s">
        <v>159</v>
      </c>
      <c r="R25" s="23" t="s">
        <v>155</v>
      </c>
      <c r="S25" s="25"/>
    </row>
    <row r="26" ht="18" customHeight="1" spans="1:19">
      <c r="A26" s="8">
        <f>22-1</f>
        <v>21</v>
      </c>
      <c r="B26" s="9" t="s">
        <v>160</v>
      </c>
      <c r="C26" s="9" t="s">
        <v>161</v>
      </c>
      <c r="D26" s="9" t="s">
        <v>161</v>
      </c>
      <c r="E26" s="9" t="s">
        <v>162</v>
      </c>
      <c r="F26" s="9"/>
      <c r="G26" s="10">
        <v>4</v>
      </c>
      <c r="H26" s="11"/>
      <c r="I26" s="9"/>
      <c r="J26" s="11">
        <v>855.54</v>
      </c>
      <c r="K26" s="19">
        <v>9.66</v>
      </c>
      <c r="L26" s="20">
        <f t="shared" si="0"/>
        <v>8264.52</v>
      </c>
      <c r="M26" s="21"/>
      <c r="N26" s="22">
        <v>8264.52</v>
      </c>
      <c r="O26" s="23" t="s">
        <v>163</v>
      </c>
      <c r="P26" s="23" t="s">
        <v>164</v>
      </c>
      <c r="Q26" s="23" t="s">
        <v>165</v>
      </c>
      <c r="R26" s="23" t="s">
        <v>162</v>
      </c>
      <c r="S26" s="25"/>
    </row>
    <row r="27" ht="18" customHeight="1" spans="1:19">
      <c r="A27" s="8">
        <f>23-1</f>
        <v>22</v>
      </c>
      <c r="B27" s="9" t="s">
        <v>166</v>
      </c>
      <c r="C27" s="9" t="s">
        <v>167</v>
      </c>
      <c r="D27" s="9" t="s">
        <v>167</v>
      </c>
      <c r="E27" s="9" t="s">
        <v>168</v>
      </c>
      <c r="F27" s="9" t="s">
        <v>169</v>
      </c>
      <c r="G27" s="10">
        <v>3</v>
      </c>
      <c r="H27" s="11"/>
      <c r="I27" s="9"/>
      <c r="J27" s="11">
        <v>427.77</v>
      </c>
      <c r="K27" s="19">
        <v>9.66</v>
      </c>
      <c r="L27" s="20">
        <f t="shared" si="0"/>
        <v>4132.26</v>
      </c>
      <c r="M27" s="21"/>
      <c r="N27" s="22">
        <v>4132.26</v>
      </c>
      <c r="O27" s="23" t="s">
        <v>170</v>
      </c>
      <c r="P27" s="23" t="s">
        <v>171</v>
      </c>
      <c r="Q27" s="23" t="s">
        <v>172</v>
      </c>
      <c r="R27" s="23" t="s">
        <v>168</v>
      </c>
      <c r="S27" s="25"/>
    </row>
    <row r="28" ht="18" customHeight="1" spans="1:19">
      <c r="A28" s="8">
        <f>24-1</f>
        <v>23</v>
      </c>
      <c r="B28" s="9" t="s">
        <v>173</v>
      </c>
      <c r="C28" s="9" t="s">
        <v>174</v>
      </c>
      <c r="D28" s="9" t="s">
        <v>174</v>
      </c>
      <c r="E28" s="9" t="s">
        <v>175</v>
      </c>
      <c r="F28" s="9"/>
      <c r="G28" s="10">
        <v>1</v>
      </c>
      <c r="H28" s="11"/>
      <c r="I28" s="9"/>
      <c r="J28" s="11">
        <v>427.77</v>
      </c>
      <c r="K28" s="19">
        <v>9.66</v>
      </c>
      <c r="L28" s="20">
        <f t="shared" si="0"/>
        <v>4132.26</v>
      </c>
      <c r="M28" s="21"/>
      <c r="N28" s="22">
        <v>4132.26</v>
      </c>
      <c r="O28" s="23" t="s">
        <v>176</v>
      </c>
      <c r="P28" s="23" t="s">
        <v>177</v>
      </c>
      <c r="Q28" s="23" t="s">
        <v>178</v>
      </c>
      <c r="R28" s="23" t="s">
        <v>175</v>
      </c>
      <c r="S28" s="25"/>
    </row>
    <row r="29" ht="18" customHeight="1" spans="1:19">
      <c r="A29" s="8">
        <f>25-1</f>
        <v>24</v>
      </c>
      <c r="B29" s="9" t="s">
        <v>179</v>
      </c>
      <c r="C29" s="9" t="s">
        <v>180</v>
      </c>
      <c r="D29" s="9" t="s">
        <v>180</v>
      </c>
      <c r="E29" s="9" t="s">
        <v>181</v>
      </c>
      <c r="F29" s="9" t="s">
        <v>182</v>
      </c>
      <c r="G29" s="10">
        <v>3</v>
      </c>
      <c r="H29" s="11"/>
      <c r="I29" s="9"/>
      <c r="J29" s="11">
        <v>570.36</v>
      </c>
      <c r="K29" s="19">
        <v>9.66</v>
      </c>
      <c r="L29" s="20">
        <f t="shared" si="0"/>
        <v>5509.68</v>
      </c>
      <c r="M29" s="21"/>
      <c r="N29" s="22">
        <v>5509.68</v>
      </c>
      <c r="O29" s="23" t="s">
        <v>183</v>
      </c>
      <c r="P29" s="23" t="s">
        <v>184</v>
      </c>
      <c r="Q29" s="23" t="s">
        <v>185</v>
      </c>
      <c r="R29" s="23" t="s">
        <v>181</v>
      </c>
      <c r="S29" s="25"/>
    </row>
    <row r="30" ht="18" customHeight="1" spans="1:19">
      <c r="A30" s="8">
        <f>26-1</f>
        <v>25</v>
      </c>
      <c r="B30" s="9" t="s">
        <v>186</v>
      </c>
      <c r="C30" s="9" t="s">
        <v>187</v>
      </c>
      <c r="D30" s="9" t="s">
        <v>187</v>
      </c>
      <c r="E30" s="9" t="s">
        <v>188</v>
      </c>
      <c r="F30" s="9" t="s">
        <v>189</v>
      </c>
      <c r="G30" s="10">
        <v>3</v>
      </c>
      <c r="H30" s="11"/>
      <c r="I30" s="9"/>
      <c r="J30" s="11">
        <v>427.77</v>
      </c>
      <c r="K30" s="19">
        <v>9.66</v>
      </c>
      <c r="L30" s="20">
        <f t="shared" si="0"/>
        <v>4132.26</v>
      </c>
      <c r="M30" s="21"/>
      <c r="N30" s="22">
        <v>4132.26</v>
      </c>
      <c r="O30" s="23" t="s">
        <v>190</v>
      </c>
      <c r="P30" s="23" t="s">
        <v>191</v>
      </c>
      <c r="Q30" s="23" t="s">
        <v>192</v>
      </c>
      <c r="R30" s="23" t="s">
        <v>188</v>
      </c>
      <c r="S30" s="25"/>
    </row>
    <row r="31" ht="18" customHeight="1" spans="1:19">
      <c r="A31" s="8">
        <f>27-1</f>
        <v>26</v>
      </c>
      <c r="B31" s="9" t="s">
        <v>193</v>
      </c>
      <c r="C31" s="9" t="s">
        <v>194</v>
      </c>
      <c r="D31" s="9" t="s">
        <v>194</v>
      </c>
      <c r="E31" s="9" t="s">
        <v>195</v>
      </c>
      <c r="F31" s="9" t="s">
        <v>196</v>
      </c>
      <c r="G31" s="10">
        <v>1</v>
      </c>
      <c r="H31" s="11"/>
      <c r="I31" s="9"/>
      <c r="J31" s="11">
        <v>427.77</v>
      </c>
      <c r="K31" s="19">
        <v>9.66</v>
      </c>
      <c r="L31" s="20">
        <f t="shared" si="0"/>
        <v>4132.26</v>
      </c>
      <c r="M31" s="21"/>
      <c r="N31" s="22">
        <v>4132.26</v>
      </c>
      <c r="O31" s="23" t="s">
        <v>197</v>
      </c>
      <c r="P31" s="23" t="s">
        <v>198</v>
      </c>
      <c r="Q31" s="23" t="s">
        <v>199</v>
      </c>
      <c r="R31" s="23" t="s">
        <v>195</v>
      </c>
      <c r="S31" s="25"/>
    </row>
    <row r="32" ht="18" customHeight="1" spans="1:19">
      <c r="A32" s="8">
        <f>28-1</f>
        <v>27</v>
      </c>
      <c r="B32" s="9" t="s">
        <v>200</v>
      </c>
      <c r="C32" s="9" t="s">
        <v>201</v>
      </c>
      <c r="D32" s="9" t="s">
        <v>201</v>
      </c>
      <c r="E32" s="9" t="s">
        <v>202</v>
      </c>
      <c r="F32" s="9" t="s">
        <v>203</v>
      </c>
      <c r="G32" s="10">
        <v>4</v>
      </c>
      <c r="H32" s="11"/>
      <c r="I32" s="9"/>
      <c r="J32" s="11">
        <v>998.13</v>
      </c>
      <c r="K32" s="19">
        <v>9.66</v>
      </c>
      <c r="L32" s="20">
        <f t="shared" si="0"/>
        <v>9641.94</v>
      </c>
      <c r="M32" s="21"/>
      <c r="N32" s="22">
        <v>9641.94</v>
      </c>
      <c r="O32" s="23" t="s">
        <v>204</v>
      </c>
      <c r="P32" s="23" t="s">
        <v>205</v>
      </c>
      <c r="Q32" s="23" t="s">
        <v>206</v>
      </c>
      <c r="R32" s="23" t="s">
        <v>202</v>
      </c>
      <c r="S32" s="25"/>
    </row>
    <row r="33" ht="18" customHeight="1" spans="1:19">
      <c r="A33" s="8">
        <f>29-1</f>
        <v>28</v>
      </c>
      <c r="B33" s="9" t="s">
        <v>207</v>
      </c>
      <c r="C33" s="9" t="s">
        <v>208</v>
      </c>
      <c r="D33" s="9" t="s">
        <v>208</v>
      </c>
      <c r="E33" s="9" t="s">
        <v>209</v>
      </c>
      <c r="F33" s="9" t="s">
        <v>210</v>
      </c>
      <c r="G33" s="10">
        <v>4</v>
      </c>
      <c r="H33" s="11"/>
      <c r="I33" s="9"/>
      <c r="J33" s="11">
        <v>570.36</v>
      </c>
      <c r="K33" s="19">
        <v>9.66</v>
      </c>
      <c r="L33" s="20">
        <f t="shared" si="0"/>
        <v>5509.68</v>
      </c>
      <c r="M33" s="21" t="s">
        <v>211</v>
      </c>
      <c r="N33" s="22">
        <v>5509.68</v>
      </c>
      <c r="O33" s="23" t="s">
        <v>212</v>
      </c>
      <c r="P33" s="23" t="s">
        <v>213</v>
      </c>
      <c r="Q33" s="23" t="s">
        <v>214</v>
      </c>
      <c r="R33" s="23" t="s">
        <v>209</v>
      </c>
      <c r="S33" s="25"/>
    </row>
    <row r="34" ht="18" customHeight="1" spans="1:19">
      <c r="A34" s="8">
        <f>30-1</f>
        <v>29</v>
      </c>
      <c r="B34" s="9" t="s">
        <v>215</v>
      </c>
      <c r="C34" s="9" t="s">
        <v>216</v>
      </c>
      <c r="D34" s="9" t="s">
        <v>216</v>
      </c>
      <c r="E34" s="9" t="s">
        <v>217</v>
      </c>
      <c r="F34" s="9" t="s">
        <v>218</v>
      </c>
      <c r="G34" s="10">
        <v>4</v>
      </c>
      <c r="H34" s="11"/>
      <c r="I34" s="9"/>
      <c r="J34" s="11">
        <v>570.36</v>
      </c>
      <c r="K34" s="19">
        <v>9.66</v>
      </c>
      <c r="L34" s="20">
        <f t="shared" si="0"/>
        <v>5509.68</v>
      </c>
      <c r="M34" s="21"/>
      <c r="N34" s="22">
        <v>5509.68</v>
      </c>
      <c r="O34" s="23" t="s">
        <v>219</v>
      </c>
      <c r="P34" s="23" t="s">
        <v>220</v>
      </c>
      <c r="Q34" s="23" t="s">
        <v>221</v>
      </c>
      <c r="R34" s="23" t="s">
        <v>217</v>
      </c>
      <c r="S34" s="25"/>
    </row>
    <row r="35" ht="18" customHeight="1" spans="1:19">
      <c r="A35" s="8">
        <f>31-1</f>
        <v>30</v>
      </c>
      <c r="B35" s="9" t="s">
        <v>222</v>
      </c>
      <c r="C35" s="9" t="s">
        <v>223</v>
      </c>
      <c r="D35" s="9" t="s">
        <v>223</v>
      </c>
      <c r="E35" s="9" t="s">
        <v>224</v>
      </c>
      <c r="F35" s="9" t="s">
        <v>225</v>
      </c>
      <c r="G35" s="10">
        <v>5</v>
      </c>
      <c r="H35" s="11"/>
      <c r="I35" s="9"/>
      <c r="J35" s="11">
        <v>570.36</v>
      </c>
      <c r="K35" s="19">
        <v>9.66</v>
      </c>
      <c r="L35" s="20">
        <f t="shared" si="0"/>
        <v>5509.68</v>
      </c>
      <c r="M35" s="21"/>
      <c r="N35" s="22">
        <v>5509.68</v>
      </c>
      <c r="O35" s="23" t="s">
        <v>226</v>
      </c>
      <c r="P35" s="23" t="s">
        <v>227</v>
      </c>
      <c r="Q35" s="23" t="s">
        <v>228</v>
      </c>
      <c r="R35" s="23" t="s">
        <v>224</v>
      </c>
      <c r="S35" s="25"/>
    </row>
    <row r="36" ht="18" customHeight="1" spans="1:19">
      <c r="A36" s="8">
        <f>32-1</f>
        <v>31</v>
      </c>
      <c r="B36" s="9" t="s">
        <v>229</v>
      </c>
      <c r="C36" s="9" t="s">
        <v>230</v>
      </c>
      <c r="D36" s="9" t="s">
        <v>230</v>
      </c>
      <c r="E36" s="9" t="s">
        <v>231</v>
      </c>
      <c r="F36" s="9"/>
      <c r="G36" s="10">
        <v>3</v>
      </c>
      <c r="H36" s="11"/>
      <c r="I36" s="9"/>
      <c r="J36" s="11">
        <v>427.77</v>
      </c>
      <c r="K36" s="19">
        <v>9.66</v>
      </c>
      <c r="L36" s="20">
        <f t="shared" si="0"/>
        <v>4132.26</v>
      </c>
      <c r="M36" s="21"/>
      <c r="N36" s="22">
        <v>4132.26</v>
      </c>
      <c r="O36" s="23" t="s">
        <v>232</v>
      </c>
      <c r="P36" s="23" t="s">
        <v>233</v>
      </c>
      <c r="Q36" s="23" t="s">
        <v>234</v>
      </c>
      <c r="R36" s="23" t="s">
        <v>231</v>
      </c>
      <c r="S36" s="25"/>
    </row>
    <row r="37" ht="18" customHeight="1" spans="1:19">
      <c r="A37" s="8">
        <f>33-1</f>
        <v>32</v>
      </c>
      <c r="B37" s="9" t="s">
        <v>235</v>
      </c>
      <c r="C37" s="9" t="s">
        <v>236</v>
      </c>
      <c r="D37" s="9" t="s">
        <v>236</v>
      </c>
      <c r="E37" s="9" t="s">
        <v>237</v>
      </c>
      <c r="F37" s="9" t="s">
        <v>238</v>
      </c>
      <c r="G37" s="10">
        <v>4</v>
      </c>
      <c r="H37" s="11"/>
      <c r="I37" s="9"/>
      <c r="J37" s="11">
        <v>998.13</v>
      </c>
      <c r="K37" s="19">
        <v>9.66</v>
      </c>
      <c r="L37" s="20">
        <f t="shared" si="0"/>
        <v>9641.94</v>
      </c>
      <c r="M37" s="21"/>
      <c r="N37" s="22">
        <v>9641.94</v>
      </c>
      <c r="O37" s="23" t="s">
        <v>239</v>
      </c>
      <c r="P37" s="23" t="s">
        <v>240</v>
      </c>
      <c r="Q37" s="23" t="s">
        <v>241</v>
      </c>
      <c r="R37" s="23" t="s">
        <v>237</v>
      </c>
      <c r="S37" s="25"/>
    </row>
    <row r="38" ht="18" customHeight="1" spans="1:19">
      <c r="A38" s="8">
        <f>34-1</f>
        <v>33</v>
      </c>
      <c r="B38" s="9" t="s">
        <v>242</v>
      </c>
      <c r="C38" s="9" t="s">
        <v>243</v>
      </c>
      <c r="D38" s="9" t="s">
        <v>243</v>
      </c>
      <c r="E38" s="9" t="s">
        <v>244</v>
      </c>
      <c r="F38" s="9" t="s">
        <v>245</v>
      </c>
      <c r="G38" s="10">
        <v>3</v>
      </c>
      <c r="H38" s="11"/>
      <c r="I38" s="9"/>
      <c r="J38" s="11">
        <v>570.36</v>
      </c>
      <c r="K38" s="19">
        <v>9.66</v>
      </c>
      <c r="L38" s="20">
        <f t="shared" si="0"/>
        <v>5509.68</v>
      </c>
      <c r="M38" s="21"/>
      <c r="N38" s="22">
        <v>5509.68</v>
      </c>
      <c r="O38" s="23" t="s">
        <v>246</v>
      </c>
      <c r="P38" s="23" t="s">
        <v>247</v>
      </c>
      <c r="Q38" s="23" t="s">
        <v>248</v>
      </c>
      <c r="R38" s="23" t="s">
        <v>244</v>
      </c>
      <c r="S38" s="25"/>
    </row>
    <row r="39" ht="18" customHeight="1" spans="1:19">
      <c r="A39" s="8">
        <f>35-1</f>
        <v>34</v>
      </c>
      <c r="B39" s="9" t="s">
        <v>249</v>
      </c>
      <c r="C39" s="9" t="s">
        <v>250</v>
      </c>
      <c r="D39" s="9" t="s">
        <v>250</v>
      </c>
      <c r="E39" s="9" t="s">
        <v>251</v>
      </c>
      <c r="F39" s="9" t="s">
        <v>252</v>
      </c>
      <c r="G39" s="10">
        <v>5</v>
      </c>
      <c r="H39" s="11"/>
      <c r="I39" s="9"/>
      <c r="J39" s="11">
        <v>712.95</v>
      </c>
      <c r="K39" s="19">
        <v>9.66</v>
      </c>
      <c r="L39" s="20">
        <f t="shared" si="0"/>
        <v>6887.1</v>
      </c>
      <c r="M39" s="21"/>
      <c r="N39" s="22">
        <v>6887.1</v>
      </c>
      <c r="O39" s="23" t="s">
        <v>253</v>
      </c>
      <c r="P39" s="23" t="s">
        <v>254</v>
      </c>
      <c r="Q39" s="23" t="s">
        <v>255</v>
      </c>
      <c r="R39" s="23" t="s">
        <v>251</v>
      </c>
      <c r="S39" s="25"/>
    </row>
    <row r="40" ht="18" customHeight="1" spans="1:19">
      <c r="A40" s="8">
        <f>36-1</f>
        <v>35</v>
      </c>
      <c r="B40" s="9" t="s">
        <v>256</v>
      </c>
      <c r="C40" s="9" t="s">
        <v>257</v>
      </c>
      <c r="D40" s="9" t="s">
        <v>257</v>
      </c>
      <c r="E40" s="9" t="s">
        <v>258</v>
      </c>
      <c r="F40" s="9" t="s">
        <v>259</v>
      </c>
      <c r="G40" s="10">
        <v>3</v>
      </c>
      <c r="H40" s="11"/>
      <c r="I40" s="9"/>
      <c r="J40" s="11">
        <v>998.13</v>
      </c>
      <c r="K40" s="19">
        <v>9.66</v>
      </c>
      <c r="L40" s="20">
        <f t="shared" si="0"/>
        <v>9641.94</v>
      </c>
      <c r="M40" s="21"/>
      <c r="N40" s="22">
        <v>9641.94</v>
      </c>
      <c r="O40" s="23" t="s">
        <v>260</v>
      </c>
      <c r="P40" s="23" t="s">
        <v>261</v>
      </c>
      <c r="Q40" s="23" t="s">
        <v>262</v>
      </c>
      <c r="R40" s="23" t="s">
        <v>258</v>
      </c>
      <c r="S40" s="25"/>
    </row>
    <row r="41" ht="18" customHeight="1" spans="1:19">
      <c r="A41" s="8">
        <f>37-1</f>
        <v>36</v>
      </c>
      <c r="B41" s="9" t="s">
        <v>263</v>
      </c>
      <c r="C41" s="9" t="s">
        <v>264</v>
      </c>
      <c r="D41" s="9" t="s">
        <v>264</v>
      </c>
      <c r="E41" s="9" t="s">
        <v>265</v>
      </c>
      <c r="F41" s="9" t="s">
        <v>266</v>
      </c>
      <c r="G41" s="10">
        <v>2</v>
      </c>
      <c r="H41" s="11"/>
      <c r="I41" s="9"/>
      <c r="J41" s="11">
        <v>570.36</v>
      </c>
      <c r="K41" s="19">
        <v>9.66</v>
      </c>
      <c r="L41" s="20">
        <f t="shared" si="0"/>
        <v>5509.68</v>
      </c>
      <c r="M41" s="21"/>
      <c r="N41" s="22">
        <v>5509.68</v>
      </c>
      <c r="O41" s="23" t="s">
        <v>267</v>
      </c>
      <c r="P41" s="23" t="s">
        <v>268</v>
      </c>
      <c r="Q41" s="23" t="s">
        <v>269</v>
      </c>
      <c r="R41" s="23" t="s">
        <v>265</v>
      </c>
      <c r="S41" s="25"/>
    </row>
    <row r="42" ht="18" customHeight="1" spans="1:19">
      <c r="A42" s="8">
        <f>38-1</f>
        <v>37</v>
      </c>
      <c r="B42" s="9" t="s">
        <v>270</v>
      </c>
      <c r="C42" s="9" t="s">
        <v>271</v>
      </c>
      <c r="D42" s="9" t="s">
        <v>271</v>
      </c>
      <c r="E42" s="9" t="s">
        <v>272</v>
      </c>
      <c r="F42" s="9" t="s">
        <v>273</v>
      </c>
      <c r="G42" s="10">
        <v>2</v>
      </c>
      <c r="H42" s="11"/>
      <c r="I42" s="9"/>
      <c r="J42" s="11">
        <v>285.18</v>
      </c>
      <c r="K42" s="19">
        <v>9.66</v>
      </c>
      <c r="L42" s="20">
        <f t="shared" si="0"/>
        <v>2754.84</v>
      </c>
      <c r="M42" s="21"/>
      <c r="N42" s="22">
        <v>2754.84</v>
      </c>
      <c r="O42" s="23" t="s">
        <v>274</v>
      </c>
      <c r="P42" s="23" t="s">
        <v>275</v>
      </c>
      <c r="Q42" s="23" t="s">
        <v>276</v>
      </c>
      <c r="R42" s="23" t="s">
        <v>272</v>
      </c>
      <c r="S42" s="25"/>
    </row>
    <row r="43" ht="18" customHeight="1" spans="1:19">
      <c r="A43" s="8">
        <f>39-1</f>
        <v>38</v>
      </c>
      <c r="B43" s="9" t="s">
        <v>277</v>
      </c>
      <c r="C43" s="9" t="s">
        <v>278</v>
      </c>
      <c r="D43" s="9" t="s">
        <v>278</v>
      </c>
      <c r="E43" s="9" t="s">
        <v>279</v>
      </c>
      <c r="F43" s="9" t="s">
        <v>280</v>
      </c>
      <c r="G43" s="10">
        <v>5</v>
      </c>
      <c r="H43" s="11"/>
      <c r="I43" s="9"/>
      <c r="J43" s="11">
        <v>712.95</v>
      </c>
      <c r="K43" s="19">
        <v>9.66</v>
      </c>
      <c r="L43" s="20">
        <f t="shared" si="0"/>
        <v>6887.1</v>
      </c>
      <c r="M43" s="21" t="s">
        <v>281</v>
      </c>
      <c r="N43" s="22">
        <v>6887.1</v>
      </c>
      <c r="O43" s="23" t="s">
        <v>282</v>
      </c>
      <c r="P43" s="23" t="s">
        <v>283</v>
      </c>
      <c r="Q43" s="23" t="s">
        <v>284</v>
      </c>
      <c r="R43" s="23" t="s">
        <v>279</v>
      </c>
      <c r="S43" s="25"/>
    </row>
    <row r="44" ht="18" customHeight="1" spans="1:19">
      <c r="A44" s="8">
        <f>40-1</f>
        <v>39</v>
      </c>
      <c r="B44" s="9" t="s">
        <v>285</v>
      </c>
      <c r="C44" s="9" t="s">
        <v>286</v>
      </c>
      <c r="D44" s="9" t="s">
        <v>286</v>
      </c>
      <c r="E44" s="9" t="s">
        <v>287</v>
      </c>
      <c r="F44" s="9" t="s">
        <v>288</v>
      </c>
      <c r="G44" s="10">
        <v>3</v>
      </c>
      <c r="H44" s="11"/>
      <c r="I44" s="9"/>
      <c r="J44" s="11">
        <v>570.36</v>
      </c>
      <c r="K44" s="19">
        <v>9.66</v>
      </c>
      <c r="L44" s="20">
        <f t="shared" si="0"/>
        <v>5509.68</v>
      </c>
      <c r="M44" s="21"/>
      <c r="N44" s="22">
        <v>5509.68</v>
      </c>
      <c r="O44" s="23" t="s">
        <v>289</v>
      </c>
      <c r="P44" s="23" t="s">
        <v>290</v>
      </c>
      <c r="Q44" s="23" t="s">
        <v>291</v>
      </c>
      <c r="R44" s="23" t="s">
        <v>287</v>
      </c>
      <c r="S44" s="25"/>
    </row>
    <row r="45" ht="18" customHeight="1" spans="1:19">
      <c r="A45" s="8">
        <f>41-1</f>
        <v>40</v>
      </c>
      <c r="B45" s="9" t="s">
        <v>292</v>
      </c>
      <c r="C45" s="9" t="s">
        <v>293</v>
      </c>
      <c r="D45" s="9" t="s">
        <v>293</v>
      </c>
      <c r="E45" s="9" t="s">
        <v>294</v>
      </c>
      <c r="F45" s="9" t="s">
        <v>295</v>
      </c>
      <c r="G45" s="10">
        <v>4</v>
      </c>
      <c r="H45" s="11"/>
      <c r="I45" s="9"/>
      <c r="J45" s="11">
        <v>427.77</v>
      </c>
      <c r="K45" s="19">
        <v>9.66</v>
      </c>
      <c r="L45" s="20">
        <f t="shared" si="0"/>
        <v>4132.26</v>
      </c>
      <c r="M45" s="21"/>
      <c r="N45" s="22">
        <v>4132.26</v>
      </c>
      <c r="O45" s="23" t="s">
        <v>296</v>
      </c>
      <c r="P45" s="23" t="s">
        <v>297</v>
      </c>
      <c r="Q45" s="23" t="s">
        <v>298</v>
      </c>
      <c r="R45" s="23" t="s">
        <v>294</v>
      </c>
      <c r="S45" s="25"/>
    </row>
    <row r="46" ht="18" customHeight="1" spans="1:19">
      <c r="A46" s="8">
        <f>42-1</f>
        <v>41</v>
      </c>
      <c r="B46" s="9" t="s">
        <v>299</v>
      </c>
      <c r="C46" s="9" t="s">
        <v>300</v>
      </c>
      <c r="D46" s="9" t="s">
        <v>300</v>
      </c>
      <c r="E46" s="9" t="s">
        <v>301</v>
      </c>
      <c r="F46" s="9"/>
      <c r="G46" s="10">
        <v>4</v>
      </c>
      <c r="H46" s="11"/>
      <c r="I46" s="9"/>
      <c r="J46" s="11">
        <v>570.36</v>
      </c>
      <c r="K46" s="19">
        <v>9.66</v>
      </c>
      <c r="L46" s="20">
        <f t="shared" si="0"/>
        <v>5509.68</v>
      </c>
      <c r="M46" s="21"/>
      <c r="N46" s="22">
        <v>5509.68</v>
      </c>
      <c r="O46" s="23" t="s">
        <v>302</v>
      </c>
      <c r="P46" s="23" t="s">
        <v>303</v>
      </c>
      <c r="Q46" s="23" t="s">
        <v>304</v>
      </c>
      <c r="R46" s="23" t="s">
        <v>301</v>
      </c>
      <c r="S46" s="25"/>
    </row>
    <row r="47" ht="18" customHeight="1" spans="1:19">
      <c r="A47" s="8">
        <f>43-1</f>
        <v>42</v>
      </c>
      <c r="B47" s="9" t="s">
        <v>305</v>
      </c>
      <c r="C47" s="9" t="s">
        <v>306</v>
      </c>
      <c r="D47" s="9" t="s">
        <v>306</v>
      </c>
      <c r="E47" s="9" t="s">
        <v>307</v>
      </c>
      <c r="F47" s="9" t="s">
        <v>308</v>
      </c>
      <c r="G47" s="10">
        <v>4</v>
      </c>
      <c r="H47" s="11"/>
      <c r="I47" s="9"/>
      <c r="J47" s="11">
        <v>570.36</v>
      </c>
      <c r="K47" s="19">
        <v>9.66</v>
      </c>
      <c r="L47" s="20">
        <f t="shared" si="0"/>
        <v>5509.68</v>
      </c>
      <c r="M47" s="21"/>
      <c r="N47" s="22">
        <v>5509.68</v>
      </c>
      <c r="O47" s="23" t="s">
        <v>309</v>
      </c>
      <c r="P47" s="23" t="s">
        <v>310</v>
      </c>
      <c r="Q47" s="23" t="s">
        <v>311</v>
      </c>
      <c r="R47" s="23" t="s">
        <v>307</v>
      </c>
      <c r="S47" s="25"/>
    </row>
    <row r="48" ht="18" customHeight="1" spans="1:19">
      <c r="A48" s="8">
        <f>44-1</f>
        <v>43</v>
      </c>
      <c r="B48" s="9" t="s">
        <v>312</v>
      </c>
      <c r="C48" s="9" t="s">
        <v>313</v>
      </c>
      <c r="D48" s="9" t="s">
        <v>313</v>
      </c>
      <c r="E48" s="9" t="s">
        <v>314</v>
      </c>
      <c r="F48" s="9" t="s">
        <v>315</v>
      </c>
      <c r="G48" s="10">
        <v>5</v>
      </c>
      <c r="H48" s="11"/>
      <c r="I48" s="9"/>
      <c r="J48" s="11">
        <v>712.95</v>
      </c>
      <c r="K48" s="19">
        <v>9.66</v>
      </c>
      <c r="L48" s="20">
        <f t="shared" si="0"/>
        <v>6887.1</v>
      </c>
      <c r="M48" s="21"/>
      <c r="N48" s="22">
        <v>6887.1</v>
      </c>
      <c r="O48" s="23" t="s">
        <v>316</v>
      </c>
      <c r="P48" s="23" t="s">
        <v>317</v>
      </c>
      <c r="Q48" s="23" t="s">
        <v>318</v>
      </c>
      <c r="R48" s="23" t="s">
        <v>314</v>
      </c>
      <c r="S48" s="25"/>
    </row>
    <row r="49" ht="18" customHeight="1" spans="1:19">
      <c r="A49" s="8">
        <f>45-1</f>
        <v>44</v>
      </c>
      <c r="B49" s="9" t="s">
        <v>319</v>
      </c>
      <c r="C49" s="9" t="s">
        <v>320</v>
      </c>
      <c r="D49" s="9" t="s">
        <v>320</v>
      </c>
      <c r="E49" s="9" t="s">
        <v>321</v>
      </c>
      <c r="F49" s="9" t="s">
        <v>322</v>
      </c>
      <c r="G49" s="10">
        <v>2</v>
      </c>
      <c r="H49" s="11"/>
      <c r="I49" s="9"/>
      <c r="J49" s="11">
        <v>427.77</v>
      </c>
      <c r="K49" s="19">
        <v>9.66</v>
      </c>
      <c r="L49" s="20">
        <f t="shared" si="0"/>
        <v>4132.26</v>
      </c>
      <c r="M49" s="21"/>
      <c r="N49" s="22">
        <v>4132.26</v>
      </c>
      <c r="O49" s="23" t="s">
        <v>323</v>
      </c>
      <c r="P49" s="23" t="s">
        <v>324</v>
      </c>
      <c r="Q49" s="23" t="s">
        <v>325</v>
      </c>
      <c r="R49" s="23" t="s">
        <v>321</v>
      </c>
      <c r="S49" s="25"/>
    </row>
    <row r="50" ht="18" customHeight="1" spans="1:19">
      <c r="A50" s="8">
        <f>46-1</f>
        <v>45</v>
      </c>
      <c r="B50" s="9" t="s">
        <v>326</v>
      </c>
      <c r="C50" s="9" t="s">
        <v>327</v>
      </c>
      <c r="D50" s="9" t="s">
        <v>327</v>
      </c>
      <c r="E50" s="9" t="s">
        <v>328</v>
      </c>
      <c r="F50" s="9" t="s">
        <v>329</v>
      </c>
      <c r="G50" s="10">
        <v>2</v>
      </c>
      <c r="H50" s="11"/>
      <c r="I50" s="9"/>
      <c r="J50" s="11">
        <v>427.77</v>
      </c>
      <c r="K50" s="19">
        <v>9.66</v>
      </c>
      <c r="L50" s="20">
        <f t="shared" si="0"/>
        <v>4132.26</v>
      </c>
      <c r="M50" s="21"/>
      <c r="N50" s="22">
        <v>4132.26</v>
      </c>
      <c r="O50" s="23" t="s">
        <v>330</v>
      </c>
      <c r="P50" s="23" t="s">
        <v>331</v>
      </c>
      <c r="Q50" s="23" t="s">
        <v>332</v>
      </c>
      <c r="R50" s="23" t="s">
        <v>328</v>
      </c>
      <c r="S50" s="25"/>
    </row>
    <row r="51" ht="18" customHeight="1" spans="1:19">
      <c r="A51" s="8">
        <f>47-1</f>
        <v>46</v>
      </c>
      <c r="B51" s="9" t="s">
        <v>333</v>
      </c>
      <c r="C51" s="9" t="s">
        <v>334</v>
      </c>
      <c r="D51" s="9" t="s">
        <v>334</v>
      </c>
      <c r="E51" s="9" t="s">
        <v>335</v>
      </c>
      <c r="F51" s="9" t="s">
        <v>336</v>
      </c>
      <c r="G51" s="10">
        <v>3</v>
      </c>
      <c r="H51" s="11"/>
      <c r="I51" s="9"/>
      <c r="J51" s="11">
        <v>427.77</v>
      </c>
      <c r="K51" s="19">
        <v>9.66</v>
      </c>
      <c r="L51" s="20">
        <f t="shared" si="0"/>
        <v>4132.26</v>
      </c>
      <c r="M51" s="21"/>
      <c r="N51" s="22">
        <v>4132.26</v>
      </c>
      <c r="O51" s="23" t="s">
        <v>337</v>
      </c>
      <c r="P51" s="23" t="s">
        <v>338</v>
      </c>
      <c r="Q51" s="23" t="s">
        <v>339</v>
      </c>
      <c r="R51" s="23" t="s">
        <v>335</v>
      </c>
      <c r="S51" s="25"/>
    </row>
    <row r="52" ht="18" customHeight="1" spans="1:19">
      <c r="A52" s="8">
        <f>48-1</f>
        <v>47</v>
      </c>
      <c r="B52" s="9" t="s">
        <v>340</v>
      </c>
      <c r="C52" s="9" t="s">
        <v>341</v>
      </c>
      <c r="D52" s="9" t="s">
        <v>341</v>
      </c>
      <c r="E52" s="9" t="s">
        <v>342</v>
      </c>
      <c r="F52" s="9" t="s">
        <v>343</v>
      </c>
      <c r="G52" s="10">
        <v>4</v>
      </c>
      <c r="H52" s="11"/>
      <c r="I52" s="9"/>
      <c r="J52" s="11">
        <v>712.95</v>
      </c>
      <c r="K52" s="19">
        <v>9.66</v>
      </c>
      <c r="L52" s="20">
        <f t="shared" si="0"/>
        <v>6887.1</v>
      </c>
      <c r="M52" s="21"/>
      <c r="N52" s="22">
        <v>6887.1</v>
      </c>
      <c r="O52" s="23" t="s">
        <v>344</v>
      </c>
      <c r="P52" s="23" t="s">
        <v>345</v>
      </c>
      <c r="Q52" s="23" t="s">
        <v>346</v>
      </c>
      <c r="R52" s="23" t="s">
        <v>342</v>
      </c>
      <c r="S52" s="25"/>
    </row>
    <row r="53" ht="18" customHeight="1" spans="1:19">
      <c r="A53" s="8">
        <f>49-1</f>
        <v>48</v>
      </c>
      <c r="B53" s="9" t="s">
        <v>347</v>
      </c>
      <c r="C53" s="9" t="s">
        <v>348</v>
      </c>
      <c r="D53" s="9" t="s">
        <v>348</v>
      </c>
      <c r="E53" s="9" t="s">
        <v>349</v>
      </c>
      <c r="F53" s="9" t="s">
        <v>350</v>
      </c>
      <c r="G53" s="10">
        <v>3</v>
      </c>
      <c r="H53" s="11"/>
      <c r="I53" s="9"/>
      <c r="J53" s="11">
        <v>285.18</v>
      </c>
      <c r="K53" s="19">
        <v>9.66</v>
      </c>
      <c r="L53" s="20">
        <f t="shared" si="0"/>
        <v>2754.84</v>
      </c>
      <c r="M53" s="21"/>
      <c r="N53" s="22">
        <v>2754.84</v>
      </c>
      <c r="O53" s="23" t="s">
        <v>351</v>
      </c>
      <c r="P53" s="23" t="s">
        <v>352</v>
      </c>
      <c r="Q53" s="23" t="s">
        <v>353</v>
      </c>
      <c r="R53" s="23" t="s">
        <v>349</v>
      </c>
      <c r="S53" s="25"/>
    </row>
    <row r="54" ht="18" customHeight="1" spans="1:19">
      <c r="A54" s="8">
        <f>50-1</f>
        <v>49</v>
      </c>
      <c r="B54" s="9" t="s">
        <v>354</v>
      </c>
      <c r="C54" s="9" t="s">
        <v>355</v>
      </c>
      <c r="D54" s="9" t="s">
        <v>355</v>
      </c>
      <c r="E54" s="9" t="s">
        <v>356</v>
      </c>
      <c r="F54" s="9" t="s">
        <v>357</v>
      </c>
      <c r="G54" s="10">
        <v>4</v>
      </c>
      <c r="H54" s="11"/>
      <c r="I54" s="9"/>
      <c r="J54" s="11">
        <v>427.77</v>
      </c>
      <c r="K54" s="19">
        <v>9.66</v>
      </c>
      <c r="L54" s="20">
        <f t="shared" si="0"/>
        <v>4132.26</v>
      </c>
      <c r="M54" s="21"/>
      <c r="N54" s="22">
        <v>4132.26</v>
      </c>
      <c r="O54" s="23" t="s">
        <v>358</v>
      </c>
      <c r="P54" s="23" t="s">
        <v>359</v>
      </c>
      <c r="Q54" s="23" t="s">
        <v>360</v>
      </c>
      <c r="R54" s="23" t="s">
        <v>356</v>
      </c>
      <c r="S54" s="25"/>
    </row>
    <row r="55" ht="18" customHeight="1" spans="1:19">
      <c r="A55" s="8">
        <f>51-1</f>
        <v>50</v>
      </c>
      <c r="B55" s="9" t="s">
        <v>361</v>
      </c>
      <c r="C55" s="9" t="s">
        <v>362</v>
      </c>
      <c r="D55" s="9" t="s">
        <v>362</v>
      </c>
      <c r="E55" s="9" t="s">
        <v>363</v>
      </c>
      <c r="F55" s="9"/>
      <c r="G55" s="10">
        <v>2</v>
      </c>
      <c r="H55" s="11"/>
      <c r="I55" s="9"/>
      <c r="J55" s="11">
        <v>427.77</v>
      </c>
      <c r="K55" s="19">
        <v>9.66</v>
      </c>
      <c r="L55" s="20">
        <f t="shared" si="0"/>
        <v>4132.26</v>
      </c>
      <c r="M55" s="21"/>
      <c r="N55" s="22">
        <v>4132.26</v>
      </c>
      <c r="O55" s="23" t="s">
        <v>364</v>
      </c>
      <c r="P55" s="23" t="s">
        <v>365</v>
      </c>
      <c r="Q55" s="23" t="s">
        <v>366</v>
      </c>
      <c r="R55" s="23" t="s">
        <v>363</v>
      </c>
      <c r="S55" s="25"/>
    </row>
    <row r="56" ht="18" customHeight="1" spans="1:19">
      <c r="A56" s="8">
        <f>52-1</f>
        <v>51</v>
      </c>
      <c r="B56" s="9" t="s">
        <v>367</v>
      </c>
      <c r="C56" s="9" t="s">
        <v>368</v>
      </c>
      <c r="D56" s="9" t="s">
        <v>368</v>
      </c>
      <c r="E56" s="9" t="s">
        <v>369</v>
      </c>
      <c r="F56" s="9" t="s">
        <v>370</v>
      </c>
      <c r="G56" s="10">
        <v>3</v>
      </c>
      <c r="H56" s="11"/>
      <c r="I56" s="9"/>
      <c r="J56" s="11">
        <v>570.36</v>
      </c>
      <c r="K56" s="19">
        <v>9.66</v>
      </c>
      <c r="L56" s="20">
        <f t="shared" si="0"/>
        <v>5509.68</v>
      </c>
      <c r="M56" s="21"/>
      <c r="N56" s="22">
        <v>5509.68</v>
      </c>
      <c r="O56" s="23" t="s">
        <v>371</v>
      </c>
      <c r="P56" s="23" t="s">
        <v>372</v>
      </c>
      <c r="Q56" s="23" t="s">
        <v>373</v>
      </c>
      <c r="R56" s="23" t="s">
        <v>369</v>
      </c>
      <c r="S56" s="25"/>
    </row>
    <row r="57" ht="18" customHeight="1" spans="1:19">
      <c r="A57" s="8">
        <f>53-1</f>
        <v>52</v>
      </c>
      <c r="B57" s="9" t="s">
        <v>374</v>
      </c>
      <c r="C57" s="9" t="s">
        <v>375</v>
      </c>
      <c r="D57" s="9" t="s">
        <v>375</v>
      </c>
      <c r="E57" s="9" t="s">
        <v>376</v>
      </c>
      <c r="F57" s="9" t="s">
        <v>377</v>
      </c>
      <c r="G57" s="10">
        <v>6</v>
      </c>
      <c r="H57" s="11"/>
      <c r="I57" s="9"/>
      <c r="J57" s="11">
        <v>855.54</v>
      </c>
      <c r="K57" s="19">
        <v>9.66</v>
      </c>
      <c r="L57" s="20">
        <f t="shared" si="0"/>
        <v>8264.52</v>
      </c>
      <c r="M57" s="21"/>
      <c r="N57" s="22">
        <v>8264.52</v>
      </c>
      <c r="O57" s="23" t="s">
        <v>378</v>
      </c>
      <c r="P57" s="23" t="s">
        <v>379</v>
      </c>
      <c r="Q57" s="23" t="s">
        <v>380</v>
      </c>
      <c r="R57" s="23" t="s">
        <v>376</v>
      </c>
      <c r="S57" s="25"/>
    </row>
    <row r="58" ht="18" customHeight="1" spans="1:19">
      <c r="A58" s="8">
        <f>54-1</f>
        <v>53</v>
      </c>
      <c r="B58" s="9" t="s">
        <v>381</v>
      </c>
      <c r="C58" s="9" t="s">
        <v>382</v>
      </c>
      <c r="D58" s="9" t="s">
        <v>382</v>
      </c>
      <c r="E58" s="9" t="s">
        <v>383</v>
      </c>
      <c r="F58" s="9" t="s">
        <v>384</v>
      </c>
      <c r="G58" s="10">
        <v>3</v>
      </c>
      <c r="H58" s="11"/>
      <c r="I58" s="9"/>
      <c r="J58" s="11">
        <v>712.95</v>
      </c>
      <c r="K58" s="19">
        <v>9.66</v>
      </c>
      <c r="L58" s="20">
        <f t="shared" si="0"/>
        <v>6887.1</v>
      </c>
      <c r="M58" s="21"/>
      <c r="N58" s="22">
        <v>6887.1</v>
      </c>
      <c r="O58" s="23" t="s">
        <v>385</v>
      </c>
      <c r="P58" s="23" t="s">
        <v>386</v>
      </c>
      <c r="Q58" s="23" t="s">
        <v>387</v>
      </c>
      <c r="R58" s="23" t="s">
        <v>383</v>
      </c>
      <c r="S58" s="25"/>
    </row>
    <row r="59" ht="18" customHeight="1" spans="1:19">
      <c r="A59" s="8">
        <f>55-1</f>
        <v>54</v>
      </c>
      <c r="B59" s="9" t="s">
        <v>388</v>
      </c>
      <c r="C59" s="9" t="s">
        <v>389</v>
      </c>
      <c r="D59" s="9" t="s">
        <v>389</v>
      </c>
      <c r="E59" s="9" t="s">
        <v>390</v>
      </c>
      <c r="F59" s="9" t="s">
        <v>391</v>
      </c>
      <c r="G59" s="10">
        <v>4</v>
      </c>
      <c r="H59" s="11"/>
      <c r="I59" s="9"/>
      <c r="J59" s="11">
        <v>855.54</v>
      </c>
      <c r="K59" s="19">
        <v>9.66</v>
      </c>
      <c r="L59" s="20">
        <f t="shared" si="0"/>
        <v>8264.52</v>
      </c>
      <c r="M59" s="21"/>
      <c r="N59" s="22">
        <v>8264.52</v>
      </c>
      <c r="O59" s="23" t="s">
        <v>392</v>
      </c>
      <c r="P59" s="23" t="s">
        <v>393</v>
      </c>
      <c r="Q59" s="23" t="s">
        <v>394</v>
      </c>
      <c r="R59" s="23" t="s">
        <v>390</v>
      </c>
      <c r="S59" s="25"/>
    </row>
    <row r="60" ht="18" customHeight="1" spans="1:19">
      <c r="A60" s="8">
        <f>56-1</f>
        <v>55</v>
      </c>
      <c r="B60" s="9" t="s">
        <v>395</v>
      </c>
      <c r="C60" s="9" t="s">
        <v>396</v>
      </c>
      <c r="D60" s="9" t="s">
        <v>396</v>
      </c>
      <c r="E60" s="9" t="s">
        <v>397</v>
      </c>
      <c r="F60" s="9"/>
      <c r="G60" s="10">
        <v>3</v>
      </c>
      <c r="H60" s="11"/>
      <c r="I60" s="9"/>
      <c r="J60" s="11">
        <v>570.36</v>
      </c>
      <c r="K60" s="19">
        <v>9.66</v>
      </c>
      <c r="L60" s="20">
        <f t="shared" si="0"/>
        <v>5509.68</v>
      </c>
      <c r="M60" s="21"/>
      <c r="N60" s="22">
        <v>5509.68</v>
      </c>
      <c r="O60" s="23" t="s">
        <v>398</v>
      </c>
      <c r="P60" s="23" t="s">
        <v>399</v>
      </c>
      <c r="Q60" s="23" t="s">
        <v>400</v>
      </c>
      <c r="R60" s="23" t="s">
        <v>397</v>
      </c>
      <c r="S60" s="25"/>
    </row>
    <row r="61" ht="18" customHeight="1" spans="1:19">
      <c r="A61" s="8">
        <f>57-1</f>
        <v>56</v>
      </c>
      <c r="B61" s="9" t="s">
        <v>401</v>
      </c>
      <c r="C61" s="9" t="s">
        <v>402</v>
      </c>
      <c r="D61" s="9" t="s">
        <v>402</v>
      </c>
      <c r="E61" s="9" t="s">
        <v>403</v>
      </c>
      <c r="F61" s="9" t="s">
        <v>404</v>
      </c>
      <c r="G61" s="10">
        <v>4</v>
      </c>
      <c r="H61" s="11"/>
      <c r="I61" s="9"/>
      <c r="J61" s="11">
        <v>427.77</v>
      </c>
      <c r="K61" s="19">
        <v>9.66</v>
      </c>
      <c r="L61" s="20">
        <f t="shared" si="0"/>
        <v>4132.26</v>
      </c>
      <c r="M61" s="21"/>
      <c r="N61" s="22">
        <v>4132.26</v>
      </c>
      <c r="O61" s="23" t="s">
        <v>405</v>
      </c>
      <c r="P61" s="23" t="s">
        <v>406</v>
      </c>
      <c r="Q61" s="23" t="s">
        <v>407</v>
      </c>
      <c r="R61" s="23" t="s">
        <v>403</v>
      </c>
      <c r="S61" s="25"/>
    </row>
    <row r="62" ht="18" customHeight="1" spans="1:19">
      <c r="A62" s="8">
        <f>58-1</f>
        <v>57</v>
      </c>
      <c r="B62" s="9" t="s">
        <v>408</v>
      </c>
      <c r="C62" s="9" t="s">
        <v>409</v>
      </c>
      <c r="D62" s="9" t="s">
        <v>409</v>
      </c>
      <c r="E62" s="9" t="s">
        <v>410</v>
      </c>
      <c r="F62" s="9"/>
      <c r="G62" s="10">
        <v>4</v>
      </c>
      <c r="H62" s="11"/>
      <c r="I62" s="9"/>
      <c r="J62" s="11">
        <v>570.36</v>
      </c>
      <c r="K62" s="19">
        <v>9.66</v>
      </c>
      <c r="L62" s="20">
        <f t="shared" si="0"/>
        <v>5509.68</v>
      </c>
      <c r="M62" s="21"/>
      <c r="N62" s="22">
        <v>5509.68</v>
      </c>
      <c r="O62" s="23" t="s">
        <v>411</v>
      </c>
      <c r="P62" s="23" t="s">
        <v>412</v>
      </c>
      <c r="Q62" s="23" t="s">
        <v>413</v>
      </c>
      <c r="R62" s="23" t="s">
        <v>410</v>
      </c>
      <c r="S62" s="25"/>
    </row>
    <row r="63" ht="18" customHeight="1" spans="1:19">
      <c r="A63" s="8">
        <f>59-1</f>
        <v>58</v>
      </c>
      <c r="B63" s="9" t="s">
        <v>414</v>
      </c>
      <c r="C63" s="9" t="s">
        <v>415</v>
      </c>
      <c r="D63" s="9" t="s">
        <v>415</v>
      </c>
      <c r="E63" s="9" t="s">
        <v>416</v>
      </c>
      <c r="F63" s="9" t="s">
        <v>417</v>
      </c>
      <c r="G63" s="10">
        <v>4</v>
      </c>
      <c r="H63" s="11"/>
      <c r="I63" s="9"/>
      <c r="J63" s="11">
        <v>570.36</v>
      </c>
      <c r="K63" s="19">
        <v>9.66</v>
      </c>
      <c r="L63" s="20">
        <f t="shared" si="0"/>
        <v>5509.68</v>
      </c>
      <c r="M63" s="21"/>
      <c r="N63" s="22">
        <v>5509.68</v>
      </c>
      <c r="O63" s="23" t="s">
        <v>418</v>
      </c>
      <c r="P63" s="23" t="s">
        <v>419</v>
      </c>
      <c r="Q63" s="23" t="s">
        <v>420</v>
      </c>
      <c r="R63" s="23" t="s">
        <v>416</v>
      </c>
      <c r="S63" s="25"/>
    </row>
    <row r="64" ht="18" customHeight="1" spans="1:19">
      <c r="A64" s="8">
        <f>60-1</f>
        <v>59</v>
      </c>
      <c r="B64" s="9" t="s">
        <v>421</v>
      </c>
      <c r="C64" s="9" t="s">
        <v>422</v>
      </c>
      <c r="D64" s="9" t="s">
        <v>422</v>
      </c>
      <c r="E64" s="9" t="s">
        <v>423</v>
      </c>
      <c r="F64" s="9" t="s">
        <v>424</v>
      </c>
      <c r="G64" s="10">
        <v>3</v>
      </c>
      <c r="H64" s="11"/>
      <c r="I64" s="9"/>
      <c r="J64" s="11">
        <v>427.77</v>
      </c>
      <c r="K64" s="19">
        <v>9.66</v>
      </c>
      <c r="L64" s="20">
        <f t="shared" si="0"/>
        <v>4132.26</v>
      </c>
      <c r="M64" s="21"/>
      <c r="N64" s="22">
        <v>4132.26</v>
      </c>
      <c r="O64" s="23" t="s">
        <v>425</v>
      </c>
      <c r="P64" s="23" t="s">
        <v>426</v>
      </c>
      <c r="Q64" s="23" t="s">
        <v>427</v>
      </c>
      <c r="R64" s="23" t="s">
        <v>423</v>
      </c>
      <c r="S64" s="25"/>
    </row>
    <row r="65" ht="18" customHeight="1" spans="1:19">
      <c r="A65" s="8">
        <f>61-1</f>
        <v>60</v>
      </c>
      <c r="B65" s="9" t="s">
        <v>428</v>
      </c>
      <c r="C65" s="9" t="s">
        <v>429</v>
      </c>
      <c r="D65" s="9" t="s">
        <v>429</v>
      </c>
      <c r="E65" s="9" t="s">
        <v>430</v>
      </c>
      <c r="F65" s="9" t="s">
        <v>431</v>
      </c>
      <c r="G65" s="10">
        <v>1</v>
      </c>
      <c r="H65" s="11"/>
      <c r="I65" s="9"/>
      <c r="J65" s="11">
        <v>427.77</v>
      </c>
      <c r="K65" s="19">
        <v>9.66</v>
      </c>
      <c r="L65" s="20">
        <f t="shared" si="0"/>
        <v>4132.26</v>
      </c>
      <c r="M65" s="21"/>
      <c r="N65" s="22">
        <v>4132.26</v>
      </c>
      <c r="O65" s="23" t="s">
        <v>432</v>
      </c>
      <c r="P65" s="23" t="s">
        <v>433</v>
      </c>
      <c r="Q65" s="23" t="s">
        <v>434</v>
      </c>
      <c r="R65" s="23" t="s">
        <v>430</v>
      </c>
      <c r="S65" s="25"/>
    </row>
    <row r="66" ht="18" customHeight="1" spans="1:19">
      <c r="A66" s="8">
        <f>62-1</f>
        <v>61</v>
      </c>
      <c r="B66" s="9" t="s">
        <v>435</v>
      </c>
      <c r="C66" s="9" t="s">
        <v>436</v>
      </c>
      <c r="D66" s="9" t="s">
        <v>436</v>
      </c>
      <c r="E66" s="9" t="s">
        <v>437</v>
      </c>
      <c r="F66" s="9" t="s">
        <v>438</v>
      </c>
      <c r="G66" s="10">
        <v>2</v>
      </c>
      <c r="H66" s="11"/>
      <c r="I66" s="9"/>
      <c r="J66" s="11">
        <v>285.18</v>
      </c>
      <c r="K66" s="19">
        <v>9.66</v>
      </c>
      <c r="L66" s="20">
        <f t="shared" si="0"/>
        <v>2754.84</v>
      </c>
      <c r="M66" s="21"/>
      <c r="N66" s="22">
        <v>2754.84</v>
      </c>
      <c r="O66" s="23" t="s">
        <v>439</v>
      </c>
      <c r="P66" s="23" t="s">
        <v>440</v>
      </c>
      <c r="Q66" s="23" t="s">
        <v>441</v>
      </c>
      <c r="R66" s="23" t="s">
        <v>437</v>
      </c>
      <c r="S66" s="25"/>
    </row>
    <row r="67" ht="18" customHeight="1" spans="1:19">
      <c r="A67" s="8">
        <f>63-1</f>
        <v>62</v>
      </c>
      <c r="B67" s="9" t="s">
        <v>442</v>
      </c>
      <c r="C67" s="9" t="s">
        <v>443</v>
      </c>
      <c r="D67" s="9" t="s">
        <v>443</v>
      </c>
      <c r="E67" s="9" t="s">
        <v>444</v>
      </c>
      <c r="F67" s="9"/>
      <c r="G67" s="10">
        <v>4</v>
      </c>
      <c r="H67" s="11"/>
      <c r="I67" s="9"/>
      <c r="J67" s="11">
        <v>570.36</v>
      </c>
      <c r="K67" s="19">
        <v>9.66</v>
      </c>
      <c r="L67" s="20">
        <f t="shared" si="0"/>
        <v>5509.68</v>
      </c>
      <c r="M67" s="21"/>
      <c r="N67" s="22">
        <v>5509.68</v>
      </c>
      <c r="O67" s="23" t="s">
        <v>445</v>
      </c>
      <c r="P67" s="23" t="s">
        <v>446</v>
      </c>
      <c r="Q67" s="23" t="s">
        <v>447</v>
      </c>
      <c r="R67" s="23" t="s">
        <v>444</v>
      </c>
      <c r="S67" s="25"/>
    </row>
    <row r="68" ht="18" customHeight="1" spans="1:19">
      <c r="A68" s="8">
        <f>64-1</f>
        <v>63</v>
      </c>
      <c r="B68" s="9" t="s">
        <v>448</v>
      </c>
      <c r="C68" s="9" t="s">
        <v>449</v>
      </c>
      <c r="D68" s="9" t="s">
        <v>449</v>
      </c>
      <c r="E68" s="9" t="s">
        <v>450</v>
      </c>
      <c r="F68" s="9" t="s">
        <v>451</v>
      </c>
      <c r="G68" s="10">
        <v>4</v>
      </c>
      <c r="H68" s="11"/>
      <c r="I68" s="9"/>
      <c r="J68" s="11">
        <v>570.36</v>
      </c>
      <c r="K68" s="19">
        <v>9.66</v>
      </c>
      <c r="L68" s="20">
        <f t="shared" si="0"/>
        <v>5509.68</v>
      </c>
      <c r="M68" s="21"/>
      <c r="N68" s="22">
        <v>5509.68</v>
      </c>
      <c r="O68" s="23" t="s">
        <v>452</v>
      </c>
      <c r="P68" s="23" t="s">
        <v>453</v>
      </c>
      <c r="Q68" s="23" t="s">
        <v>454</v>
      </c>
      <c r="R68" s="23" t="s">
        <v>450</v>
      </c>
      <c r="S68" s="25"/>
    </row>
    <row r="69" ht="18" customHeight="1" spans="1:19">
      <c r="A69" s="8">
        <f>65-1</f>
        <v>64</v>
      </c>
      <c r="B69" s="9" t="s">
        <v>455</v>
      </c>
      <c r="C69" s="9" t="s">
        <v>456</v>
      </c>
      <c r="D69" s="9" t="s">
        <v>456</v>
      </c>
      <c r="E69" s="9" t="s">
        <v>457</v>
      </c>
      <c r="F69" s="9" t="s">
        <v>458</v>
      </c>
      <c r="G69" s="10">
        <v>3</v>
      </c>
      <c r="H69" s="11"/>
      <c r="I69" s="9"/>
      <c r="J69" s="11">
        <v>712.95</v>
      </c>
      <c r="K69" s="19">
        <v>9.66</v>
      </c>
      <c r="L69" s="20">
        <f t="shared" si="0"/>
        <v>6887.1</v>
      </c>
      <c r="M69" s="21"/>
      <c r="N69" s="22">
        <v>6887.1</v>
      </c>
      <c r="O69" s="23" t="s">
        <v>459</v>
      </c>
      <c r="P69" s="23" t="s">
        <v>460</v>
      </c>
      <c r="Q69" s="23" t="s">
        <v>461</v>
      </c>
      <c r="R69" s="23" t="s">
        <v>457</v>
      </c>
      <c r="S69" s="25"/>
    </row>
    <row r="70" ht="18" customHeight="1" spans="1:19">
      <c r="A70" s="8">
        <f>66-1</f>
        <v>65</v>
      </c>
      <c r="B70" s="9" t="s">
        <v>462</v>
      </c>
      <c r="C70" s="9" t="s">
        <v>463</v>
      </c>
      <c r="D70" s="9" t="s">
        <v>463</v>
      </c>
      <c r="E70" s="9" t="s">
        <v>464</v>
      </c>
      <c r="F70" s="9" t="s">
        <v>465</v>
      </c>
      <c r="G70" s="10">
        <v>1</v>
      </c>
      <c r="H70" s="11"/>
      <c r="I70" s="9"/>
      <c r="J70" s="11">
        <v>285.18</v>
      </c>
      <c r="K70" s="19">
        <v>9.66</v>
      </c>
      <c r="L70" s="20">
        <f t="shared" ref="L70:L133" si="1">ROUND((J70*K70),2)</f>
        <v>2754.84</v>
      </c>
      <c r="M70" s="21"/>
      <c r="N70" s="22">
        <v>2754.84</v>
      </c>
      <c r="O70" s="23" t="s">
        <v>466</v>
      </c>
      <c r="P70" s="23" t="s">
        <v>467</v>
      </c>
      <c r="Q70" s="23" t="s">
        <v>468</v>
      </c>
      <c r="R70" s="23" t="s">
        <v>464</v>
      </c>
      <c r="S70" s="25"/>
    </row>
    <row r="71" ht="18" customHeight="1" spans="1:19">
      <c r="A71" s="8">
        <f>67-1</f>
        <v>66</v>
      </c>
      <c r="B71" s="9" t="s">
        <v>469</v>
      </c>
      <c r="C71" s="9" t="s">
        <v>470</v>
      </c>
      <c r="D71" s="9" t="s">
        <v>470</v>
      </c>
      <c r="E71" s="9" t="s">
        <v>471</v>
      </c>
      <c r="F71" s="9" t="s">
        <v>472</v>
      </c>
      <c r="G71" s="10">
        <v>3</v>
      </c>
      <c r="H71" s="11"/>
      <c r="I71" s="9"/>
      <c r="J71" s="11">
        <v>427.77</v>
      </c>
      <c r="K71" s="19">
        <v>9.66</v>
      </c>
      <c r="L71" s="20">
        <f t="shared" si="1"/>
        <v>4132.26</v>
      </c>
      <c r="M71" s="21"/>
      <c r="N71" s="22">
        <v>4132.26</v>
      </c>
      <c r="O71" s="23" t="s">
        <v>473</v>
      </c>
      <c r="P71" s="23" t="s">
        <v>474</v>
      </c>
      <c r="Q71" s="23" t="s">
        <v>475</v>
      </c>
      <c r="R71" s="23" t="s">
        <v>471</v>
      </c>
      <c r="S71" s="25"/>
    </row>
    <row r="72" ht="18" customHeight="1" spans="1:19">
      <c r="A72" s="8">
        <f>68-1</f>
        <v>67</v>
      </c>
      <c r="B72" s="9" t="s">
        <v>476</v>
      </c>
      <c r="C72" s="9" t="s">
        <v>477</v>
      </c>
      <c r="D72" s="9" t="s">
        <v>477</v>
      </c>
      <c r="E72" s="9" t="s">
        <v>478</v>
      </c>
      <c r="F72" s="9" t="s">
        <v>479</v>
      </c>
      <c r="G72" s="10">
        <v>5</v>
      </c>
      <c r="H72" s="11"/>
      <c r="I72" s="9"/>
      <c r="J72" s="11">
        <v>427.77</v>
      </c>
      <c r="K72" s="19">
        <v>9.66</v>
      </c>
      <c r="L72" s="20">
        <f t="shared" si="1"/>
        <v>4132.26</v>
      </c>
      <c r="M72" s="21"/>
      <c r="N72" s="22">
        <v>4132.26</v>
      </c>
      <c r="O72" s="23" t="s">
        <v>480</v>
      </c>
      <c r="P72" s="23" t="s">
        <v>481</v>
      </c>
      <c r="Q72" s="23" t="s">
        <v>482</v>
      </c>
      <c r="R72" s="23" t="s">
        <v>478</v>
      </c>
      <c r="S72" s="25"/>
    </row>
    <row r="73" ht="18" customHeight="1" spans="1:19">
      <c r="A73" s="8">
        <f>69-1</f>
        <v>68</v>
      </c>
      <c r="B73" s="9" t="s">
        <v>483</v>
      </c>
      <c r="C73" s="9" t="s">
        <v>484</v>
      </c>
      <c r="D73" s="9" t="s">
        <v>484</v>
      </c>
      <c r="E73" s="9" t="s">
        <v>485</v>
      </c>
      <c r="F73" s="9" t="s">
        <v>486</v>
      </c>
      <c r="G73" s="10">
        <v>2</v>
      </c>
      <c r="H73" s="11"/>
      <c r="I73" s="9"/>
      <c r="J73" s="11">
        <v>142.59</v>
      </c>
      <c r="K73" s="19">
        <v>9.66</v>
      </c>
      <c r="L73" s="20">
        <f t="shared" si="1"/>
        <v>1377.42</v>
      </c>
      <c r="M73" s="21"/>
      <c r="N73" s="22">
        <v>1377.42</v>
      </c>
      <c r="O73" s="23" t="s">
        <v>487</v>
      </c>
      <c r="P73" s="23" t="s">
        <v>488</v>
      </c>
      <c r="Q73" s="23" t="s">
        <v>489</v>
      </c>
      <c r="R73" s="23" t="s">
        <v>485</v>
      </c>
      <c r="S73" s="25"/>
    </row>
    <row r="74" ht="18" customHeight="1" spans="1:19">
      <c r="A74" s="8">
        <f>70-1</f>
        <v>69</v>
      </c>
      <c r="B74" s="9" t="s">
        <v>490</v>
      </c>
      <c r="C74" s="9" t="s">
        <v>491</v>
      </c>
      <c r="D74" s="9" t="s">
        <v>491</v>
      </c>
      <c r="E74" s="9" t="s">
        <v>492</v>
      </c>
      <c r="F74" s="9" t="s">
        <v>493</v>
      </c>
      <c r="G74" s="10">
        <v>3</v>
      </c>
      <c r="H74" s="11"/>
      <c r="I74" s="9"/>
      <c r="J74" s="11">
        <v>285.18</v>
      </c>
      <c r="K74" s="19">
        <v>9.66</v>
      </c>
      <c r="L74" s="20">
        <f t="shared" si="1"/>
        <v>2754.84</v>
      </c>
      <c r="M74" s="21"/>
      <c r="N74" s="22">
        <v>2754.84</v>
      </c>
      <c r="O74" s="23" t="s">
        <v>494</v>
      </c>
      <c r="P74" s="23" t="s">
        <v>495</v>
      </c>
      <c r="Q74" s="23" t="s">
        <v>496</v>
      </c>
      <c r="R74" s="23" t="s">
        <v>492</v>
      </c>
      <c r="S74" s="25"/>
    </row>
    <row r="75" ht="18" customHeight="1" spans="1:19">
      <c r="A75" s="8">
        <f>71-1</f>
        <v>70</v>
      </c>
      <c r="B75" s="9" t="s">
        <v>497</v>
      </c>
      <c r="C75" s="9" t="s">
        <v>498</v>
      </c>
      <c r="D75" s="9" t="s">
        <v>498</v>
      </c>
      <c r="E75" s="9" t="s">
        <v>499</v>
      </c>
      <c r="F75" s="9" t="s">
        <v>500</v>
      </c>
      <c r="G75" s="10">
        <v>2</v>
      </c>
      <c r="H75" s="11"/>
      <c r="I75" s="9"/>
      <c r="J75" s="11">
        <v>142.59</v>
      </c>
      <c r="K75" s="19">
        <v>9.66</v>
      </c>
      <c r="L75" s="20">
        <f t="shared" si="1"/>
        <v>1377.42</v>
      </c>
      <c r="M75" s="21"/>
      <c r="N75" s="22">
        <v>1377.42</v>
      </c>
      <c r="O75" s="23" t="s">
        <v>501</v>
      </c>
      <c r="P75" s="23" t="s">
        <v>502</v>
      </c>
      <c r="Q75" s="23" t="s">
        <v>503</v>
      </c>
      <c r="R75" s="23" t="s">
        <v>499</v>
      </c>
      <c r="S75" s="25"/>
    </row>
    <row r="76" ht="18" customHeight="1" spans="1:19">
      <c r="A76" s="8">
        <f>72-1</f>
        <v>71</v>
      </c>
      <c r="B76" s="9" t="s">
        <v>504</v>
      </c>
      <c r="C76" s="9" t="s">
        <v>505</v>
      </c>
      <c r="D76" s="9" t="s">
        <v>505</v>
      </c>
      <c r="E76" s="9" t="s">
        <v>506</v>
      </c>
      <c r="F76" s="9"/>
      <c r="G76" s="10">
        <v>3</v>
      </c>
      <c r="H76" s="11"/>
      <c r="I76" s="9"/>
      <c r="J76" s="11">
        <v>142.59</v>
      </c>
      <c r="K76" s="19">
        <v>9.66</v>
      </c>
      <c r="L76" s="20">
        <f t="shared" si="1"/>
        <v>1377.42</v>
      </c>
      <c r="M76" s="21"/>
      <c r="N76" s="22">
        <v>1377.42</v>
      </c>
      <c r="O76" s="23" t="s">
        <v>507</v>
      </c>
      <c r="P76" s="23" t="s">
        <v>508</v>
      </c>
      <c r="Q76" s="23" t="s">
        <v>509</v>
      </c>
      <c r="R76" s="23" t="s">
        <v>506</v>
      </c>
      <c r="S76" s="25"/>
    </row>
    <row r="77" ht="18" customHeight="1" spans="1:19">
      <c r="A77" s="8">
        <f>73-1</f>
        <v>72</v>
      </c>
      <c r="B77" s="9" t="s">
        <v>510</v>
      </c>
      <c r="C77" s="9" t="s">
        <v>511</v>
      </c>
      <c r="D77" s="9" t="s">
        <v>511</v>
      </c>
      <c r="E77" s="9" t="s">
        <v>512</v>
      </c>
      <c r="F77" s="9" t="s">
        <v>336</v>
      </c>
      <c r="G77" s="10">
        <v>2</v>
      </c>
      <c r="H77" s="11"/>
      <c r="I77" s="9"/>
      <c r="J77" s="11">
        <v>285.18</v>
      </c>
      <c r="K77" s="19">
        <v>9.66</v>
      </c>
      <c r="L77" s="20">
        <f t="shared" si="1"/>
        <v>2754.84</v>
      </c>
      <c r="M77" s="21" t="s">
        <v>513</v>
      </c>
      <c r="N77" s="22">
        <v>2754.84</v>
      </c>
      <c r="O77" s="23" t="s">
        <v>514</v>
      </c>
      <c r="P77" s="23" t="s">
        <v>515</v>
      </c>
      <c r="Q77" s="23" t="s">
        <v>516</v>
      </c>
      <c r="R77" s="23" t="s">
        <v>512</v>
      </c>
      <c r="S77" s="25"/>
    </row>
    <row r="78" ht="18" customHeight="1" spans="1:19">
      <c r="A78" s="8">
        <f>74-1</f>
        <v>73</v>
      </c>
      <c r="B78" s="9" t="s">
        <v>517</v>
      </c>
      <c r="C78" s="9" t="s">
        <v>518</v>
      </c>
      <c r="D78" s="9" t="s">
        <v>518</v>
      </c>
      <c r="E78" s="9" t="s">
        <v>519</v>
      </c>
      <c r="F78" s="9" t="s">
        <v>238</v>
      </c>
      <c r="G78" s="10">
        <v>2</v>
      </c>
      <c r="H78" s="11"/>
      <c r="I78" s="9"/>
      <c r="J78" s="11">
        <v>427.77</v>
      </c>
      <c r="K78" s="19">
        <v>9.66</v>
      </c>
      <c r="L78" s="20">
        <f t="shared" si="1"/>
        <v>4132.26</v>
      </c>
      <c r="M78" s="21"/>
      <c r="N78" s="22">
        <v>4132.26</v>
      </c>
      <c r="O78" s="23" t="s">
        <v>520</v>
      </c>
      <c r="P78" s="23" t="s">
        <v>521</v>
      </c>
      <c r="Q78" s="23" t="s">
        <v>522</v>
      </c>
      <c r="R78" s="23" t="s">
        <v>519</v>
      </c>
      <c r="S78" s="25"/>
    </row>
    <row r="79" ht="18" customHeight="1" spans="1:19">
      <c r="A79" s="8">
        <f>75-1</f>
        <v>74</v>
      </c>
      <c r="B79" s="9" t="s">
        <v>523</v>
      </c>
      <c r="C79" s="9" t="s">
        <v>524</v>
      </c>
      <c r="D79" s="9" t="s">
        <v>524</v>
      </c>
      <c r="E79" s="9" t="s">
        <v>525</v>
      </c>
      <c r="F79" s="9"/>
      <c r="G79" s="10">
        <v>1</v>
      </c>
      <c r="H79" s="11"/>
      <c r="I79" s="9"/>
      <c r="J79" s="11">
        <v>142.59</v>
      </c>
      <c r="K79" s="19">
        <v>9.66</v>
      </c>
      <c r="L79" s="20">
        <f t="shared" si="1"/>
        <v>1377.42</v>
      </c>
      <c r="M79" s="21"/>
      <c r="N79" s="22">
        <v>1377.42</v>
      </c>
      <c r="O79" s="23" t="s">
        <v>526</v>
      </c>
      <c r="P79" s="23" t="s">
        <v>527</v>
      </c>
      <c r="Q79" s="23" t="s">
        <v>528</v>
      </c>
      <c r="R79" s="23" t="s">
        <v>525</v>
      </c>
      <c r="S79" s="25"/>
    </row>
    <row r="80" ht="18" customHeight="1" spans="1:19">
      <c r="A80" s="8">
        <f>76-1</f>
        <v>75</v>
      </c>
      <c r="B80" s="9" t="s">
        <v>529</v>
      </c>
      <c r="C80" s="9" t="s">
        <v>530</v>
      </c>
      <c r="D80" s="9" t="s">
        <v>530</v>
      </c>
      <c r="E80" s="9" t="s">
        <v>531</v>
      </c>
      <c r="F80" s="9" t="s">
        <v>532</v>
      </c>
      <c r="G80" s="10">
        <v>2</v>
      </c>
      <c r="H80" s="11"/>
      <c r="I80" s="9"/>
      <c r="J80" s="11">
        <v>285.18</v>
      </c>
      <c r="K80" s="19">
        <v>9.66</v>
      </c>
      <c r="L80" s="20">
        <f t="shared" si="1"/>
        <v>2754.84</v>
      </c>
      <c r="M80" s="21"/>
      <c r="N80" s="22">
        <v>2754.84</v>
      </c>
      <c r="O80" s="23" t="s">
        <v>533</v>
      </c>
      <c r="P80" s="23" t="s">
        <v>534</v>
      </c>
      <c r="Q80" s="23" t="s">
        <v>535</v>
      </c>
      <c r="R80" s="23" t="s">
        <v>531</v>
      </c>
      <c r="S80" s="25"/>
    </row>
    <row r="81" ht="18" customHeight="1" spans="1:19">
      <c r="A81" s="8">
        <f>77-1</f>
        <v>76</v>
      </c>
      <c r="B81" s="9" t="s">
        <v>536</v>
      </c>
      <c r="C81" s="9" t="s">
        <v>537</v>
      </c>
      <c r="D81" s="9" t="s">
        <v>537</v>
      </c>
      <c r="E81" s="9" t="s">
        <v>538</v>
      </c>
      <c r="F81" s="9" t="s">
        <v>539</v>
      </c>
      <c r="G81" s="10">
        <v>3</v>
      </c>
      <c r="H81" s="11"/>
      <c r="I81" s="9"/>
      <c r="J81" s="11">
        <v>142.59</v>
      </c>
      <c r="K81" s="19">
        <v>9.66</v>
      </c>
      <c r="L81" s="20">
        <f t="shared" si="1"/>
        <v>1377.42</v>
      </c>
      <c r="M81" s="21"/>
      <c r="N81" s="22">
        <v>1377.42</v>
      </c>
      <c r="O81" s="23" t="s">
        <v>540</v>
      </c>
      <c r="P81" s="23" t="s">
        <v>541</v>
      </c>
      <c r="Q81" s="23" t="s">
        <v>542</v>
      </c>
      <c r="R81" s="23" t="s">
        <v>538</v>
      </c>
      <c r="S81" s="25"/>
    </row>
    <row r="82" ht="18" customHeight="1" spans="1:19">
      <c r="A82" s="8">
        <f>78-1</f>
        <v>77</v>
      </c>
      <c r="B82" s="9" t="s">
        <v>543</v>
      </c>
      <c r="C82" s="9" t="s">
        <v>544</v>
      </c>
      <c r="D82" s="9" t="s">
        <v>544</v>
      </c>
      <c r="E82" s="9" t="s">
        <v>545</v>
      </c>
      <c r="F82" s="9" t="s">
        <v>546</v>
      </c>
      <c r="G82" s="10">
        <v>2</v>
      </c>
      <c r="H82" s="11"/>
      <c r="I82" s="9"/>
      <c r="J82" s="11">
        <v>142.59</v>
      </c>
      <c r="K82" s="19">
        <v>9.66</v>
      </c>
      <c r="L82" s="20">
        <f t="shared" si="1"/>
        <v>1377.42</v>
      </c>
      <c r="M82" s="21"/>
      <c r="N82" s="22">
        <v>1377.42</v>
      </c>
      <c r="O82" s="23" t="s">
        <v>547</v>
      </c>
      <c r="P82" s="23" t="s">
        <v>548</v>
      </c>
      <c r="Q82" s="23" t="s">
        <v>549</v>
      </c>
      <c r="R82" s="23" t="s">
        <v>545</v>
      </c>
      <c r="S82" s="25"/>
    </row>
    <row r="83" ht="18" customHeight="1" spans="1:19">
      <c r="A83" s="8">
        <f>79-1</f>
        <v>78</v>
      </c>
      <c r="B83" s="9" t="s">
        <v>550</v>
      </c>
      <c r="C83" s="9" t="s">
        <v>551</v>
      </c>
      <c r="D83" s="9" t="s">
        <v>551</v>
      </c>
      <c r="E83" s="9" t="s">
        <v>552</v>
      </c>
      <c r="F83" s="9" t="s">
        <v>553</v>
      </c>
      <c r="G83" s="10">
        <v>2</v>
      </c>
      <c r="H83" s="11"/>
      <c r="I83" s="9"/>
      <c r="J83" s="11">
        <v>142.59</v>
      </c>
      <c r="K83" s="19">
        <v>9.66</v>
      </c>
      <c r="L83" s="20">
        <f t="shared" si="1"/>
        <v>1377.42</v>
      </c>
      <c r="M83" s="21"/>
      <c r="N83" s="22">
        <v>1377.42</v>
      </c>
      <c r="O83" s="23" t="s">
        <v>554</v>
      </c>
      <c r="P83" s="23" t="s">
        <v>555</v>
      </c>
      <c r="Q83" s="23" t="s">
        <v>556</v>
      </c>
      <c r="R83" s="23" t="s">
        <v>552</v>
      </c>
      <c r="S83" s="25"/>
    </row>
    <row r="84" ht="18" customHeight="1" spans="1:19">
      <c r="A84" s="8">
        <f>80-1</f>
        <v>79</v>
      </c>
      <c r="B84" s="9" t="s">
        <v>557</v>
      </c>
      <c r="C84" s="9" t="s">
        <v>558</v>
      </c>
      <c r="D84" s="9" t="s">
        <v>558</v>
      </c>
      <c r="E84" s="9" t="s">
        <v>559</v>
      </c>
      <c r="F84" s="9" t="s">
        <v>560</v>
      </c>
      <c r="G84" s="10">
        <v>3</v>
      </c>
      <c r="H84" s="11"/>
      <c r="I84" s="9"/>
      <c r="J84" s="11">
        <v>142.59</v>
      </c>
      <c r="K84" s="19">
        <v>9.66</v>
      </c>
      <c r="L84" s="20">
        <f t="shared" si="1"/>
        <v>1377.42</v>
      </c>
      <c r="M84" s="21"/>
      <c r="N84" s="22">
        <v>1377.42</v>
      </c>
      <c r="O84" s="23" t="s">
        <v>561</v>
      </c>
      <c r="P84" s="23" t="s">
        <v>562</v>
      </c>
      <c r="Q84" s="23" t="s">
        <v>563</v>
      </c>
      <c r="R84" s="23" t="s">
        <v>559</v>
      </c>
      <c r="S84" s="25"/>
    </row>
    <row r="85" ht="18" customHeight="1" spans="1:19">
      <c r="A85" s="8">
        <f>81-1</f>
        <v>80</v>
      </c>
      <c r="B85" s="9" t="s">
        <v>564</v>
      </c>
      <c r="C85" s="9" t="s">
        <v>565</v>
      </c>
      <c r="D85" s="9" t="s">
        <v>565</v>
      </c>
      <c r="E85" s="9" t="s">
        <v>566</v>
      </c>
      <c r="F85" s="9" t="s">
        <v>567</v>
      </c>
      <c r="G85" s="10">
        <v>2</v>
      </c>
      <c r="H85" s="11"/>
      <c r="I85" s="9"/>
      <c r="J85" s="11">
        <v>142.59</v>
      </c>
      <c r="K85" s="19">
        <v>9.66</v>
      </c>
      <c r="L85" s="20">
        <f t="shared" si="1"/>
        <v>1377.42</v>
      </c>
      <c r="M85" s="21"/>
      <c r="N85" s="22">
        <v>1377.42</v>
      </c>
      <c r="O85" s="23" t="s">
        <v>568</v>
      </c>
      <c r="P85" s="23" t="s">
        <v>569</v>
      </c>
      <c r="Q85" s="23" t="s">
        <v>570</v>
      </c>
      <c r="R85" s="23" t="s">
        <v>566</v>
      </c>
      <c r="S85" s="25"/>
    </row>
    <row r="86" ht="18" customHeight="1" spans="1:19">
      <c r="A86" s="8">
        <f>82-1</f>
        <v>81</v>
      </c>
      <c r="B86" s="9" t="s">
        <v>571</v>
      </c>
      <c r="C86" s="9" t="s">
        <v>572</v>
      </c>
      <c r="D86" s="9" t="s">
        <v>572</v>
      </c>
      <c r="E86" s="9" t="s">
        <v>573</v>
      </c>
      <c r="F86" s="9" t="s">
        <v>574</v>
      </c>
      <c r="G86" s="10">
        <v>2</v>
      </c>
      <c r="H86" s="11"/>
      <c r="I86" s="9"/>
      <c r="J86" s="11">
        <v>285.18</v>
      </c>
      <c r="K86" s="19">
        <v>9.66</v>
      </c>
      <c r="L86" s="20">
        <f t="shared" si="1"/>
        <v>2754.84</v>
      </c>
      <c r="M86" s="21"/>
      <c r="N86" s="22">
        <v>2754.84</v>
      </c>
      <c r="O86" s="23" t="s">
        <v>575</v>
      </c>
      <c r="P86" s="23" t="s">
        <v>576</v>
      </c>
      <c r="Q86" s="23" t="s">
        <v>577</v>
      </c>
      <c r="R86" s="23" t="s">
        <v>573</v>
      </c>
      <c r="S86" s="25"/>
    </row>
    <row r="87" ht="18" customHeight="1" spans="1:19">
      <c r="A87" s="8">
        <f>83-1</f>
        <v>82</v>
      </c>
      <c r="B87" s="9" t="s">
        <v>578</v>
      </c>
      <c r="C87" s="9" t="s">
        <v>579</v>
      </c>
      <c r="D87" s="9" t="s">
        <v>579</v>
      </c>
      <c r="E87" s="9" t="s">
        <v>580</v>
      </c>
      <c r="F87" s="9"/>
      <c r="G87" s="10">
        <v>1</v>
      </c>
      <c r="H87" s="11"/>
      <c r="I87" s="9"/>
      <c r="J87" s="11">
        <v>144.06</v>
      </c>
      <c r="K87" s="19">
        <v>9.66</v>
      </c>
      <c r="L87" s="20">
        <f t="shared" si="1"/>
        <v>1391.62</v>
      </c>
      <c r="M87" s="21"/>
      <c r="N87" s="22">
        <v>1391.62</v>
      </c>
      <c r="O87" s="23" t="s">
        <v>581</v>
      </c>
      <c r="P87" s="23" t="s">
        <v>582</v>
      </c>
      <c r="Q87" s="23" t="s">
        <v>583</v>
      </c>
      <c r="R87" s="23" t="s">
        <v>580</v>
      </c>
      <c r="S87" s="25"/>
    </row>
    <row r="88" ht="18" customHeight="1" spans="1:19">
      <c r="A88" s="8">
        <f>84-1</f>
        <v>83</v>
      </c>
      <c r="B88" s="9" t="s">
        <v>584</v>
      </c>
      <c r="C88" s="9" t="s">
        <v>585</v>
      </c>
      <c r="D88" s="9" t="s">
        <v>585</v>
      </c>
      <c r="E88" s="9" t="s">
        <v>586</v>
      </c>
      <c r="F88" s="9"/>
      <c r="G88" s="10">
        <v>3</v>
      </c>
      <c r="H88" s="11"/>
      <c r="I88" s="9"/>
      <c r="J88" s="11">
        <v>142.59</v>
      </c>
      <c r="K88" s="19">
        <v>9.66</v>
      </c>
      <c r="L88" s="20">
        <f t="shared" si="1"/>
        <v>1377.42</v>
      </c>
      <c r="M88" s="21"/>
      <c r="N88" s="22">
        <v>1377.42</v>
      </c>
      <c r="O88" s="23" t="s">
        <v>587</v>
      </c>
      <c r="P88" s="23" t="s">
        <v>588</v>
      </c>
      <c r="Q88" s="23" t="s">
        <v>589</v>
      </c>
      <c r="R88" s="23" t="s">
        <v>586</v>
      </c>
      <c r="S88" s="25"/>
    </row>
    <row r="89" ht="18" customHeight="1" spans="1:19">
      <c r="A89" s="8">
        <f>85-1</f>
        <v>84</v>
      </c>
      <c r="B89" s="9" t="s">
        <v>590</v>
      </c>
      <c r="C89" s="9" t="s">
        <v>591</v>
      </c>
      <c r="D89" s="9" t="s">
        <v>591</v>
      </c>
      <c r="E89" s="9" t="s">
        <v>592</v>
      </c>
      <c r="F89" s="9" t="s">
        <v>593</v>
      </c>
      <c r="G89" s="10">
        <v>2</v>
      </c>
      <c r="H89" s="11"/>
      <c r="I89" s="9"/>
      <c r="J89" s="11">
        <v>280.44</v>
      </c>
      <c r="K89" s="19">
        <v>9.66</v>
      </c>
      <c r="L89" s="20">
        <f t="shared" si="1"/>
        <v>2709.05</v>
      </c>
      <c r="M89" s="21"/>
      <c r="N89" s="22">
        <v>2709.05</v>
      </c>
      <c r="O89" s="23" t="s">
        <v>594</v>
      </c>
      <c r="P89" s="23" t="s">
        <v>595</v>
      </c>
      <c r="Q89" s="23" t="s">
        <v>596</v>
      </c>
      <c r="R89" s="23" t="s">
        <v>592</v>
      </c>
      <c r="S89" s="25"/>
    </row>
    <row r="90" ht="18" customHeight="1" spans="1:19">
      <c r="A90" s="8">
        <f>86-1</f>
        <v>85</v>
      </c>
      <c r="B90" s="9" t="s">
        <v>597</v>
      </c>
      <c r="C90" s="9" t="s">
        <v>598</v>
      </c>
      <c r="D90" s="9" t="s">
        <v>598</v>
      </c>
      <c r="E90" s="9" t="s">
        <v>599</v>
      </c>
      <c r="F90" s="9" t="s">
        <v>600</v>
      </c>
      <c r="G90" s="10">
        <v>3</v>
      </c>
      <c r="H90" s="11"/>
      <c r="I90" s="9"/>
      <c r="J90" s="11">
        <v>373.92</v>
      </c>
      <c r="K90" s="19">
        <v>9.66</v>
      </c>
      <c r="L90" s="20">
        <f t="shared" si="1"/>
        <v>3612.07</v>
      </c>
      <c r="M90" s="21"/>
      <c r="N90" s="22">
        <v>3612.07</v>
      </c>
      <c r="O90" s="23" t="s">
        <v>601</v>
      </c>
      <c r="P90" s="23" t="s">
        <v>602</v>
      </c>
      <c r="Q90" s="23" t="s">
        <v>603</v>
      </c>
      <c r="R90" s="23" t="s">
        <v>599</v>
      </c>
      <c r="S90" s="25"/>
    </row>
    <row r="91" ht="18" customHeight="1" spans="1:19">
      <c r="A91" s="8">
        <f>87-1</f>
        <v>86</v>
      </c>
      <c r="B91" s="9" t="s">
        <v>604</v>
      </c>
      <c r="C91" s="9" t="s">
        <v>605</v>
      </c>
      <c r="D91" s="9" t="s">
        <v>605</v>
      </c>
      <c r="E91" s="9" t="s">
        <v>606</v>
      </c>
      <c r="F91" s="9"/>
      <c r="G91" s="10">
        <v>1</v>
      </c>
      <c r="H91" s="11"/>
      <c r="I91" s="9"/>
      <c r="J91" s="11">
        <v>280.44</v>
      </c>
      <c r="K91" s="19">
        <v>9.66</v>
      </c>
      <c r="L91" s="20">
        <f t="shared" si="1"/>
        <v>2709.05</v>
      </c>
      <c r="M91" s="21"/>
      <c r="N91" s="22">
        <v>2709.05</v>
      </c>
      <c r="O91" s="23" t="s">
        <v>607</v>
      </c>
      <c r="P91" s="23" t="s">
        <v>608</v>
      </c>
      <c r="Q91" s="23" t="s">
        <v>609</v>
      </c>
      <c r="R91" s="23" t="s">
        <v>606</v>
      </c>
      <c r="S91" s="25"/>
    </row>
    <row r="92" ht="18" customHeight="1" spans="1:19">
      <c r="A92" s="8">
        <f>88-1</f>
        <v>87</v>
      </c>
      <c r="B92" s="9" t="s">
        <v>610</v>
      </c>
      <c r="C92" s="9" t="s">
        <v>611</v>
      </c>
      <c r="D92" s="9" t="s">
        <v>611</v>
      </c>
      <c r="E92" s="9" t="s">
        <v>612</v>
      </c>
      <c r="F92" s="9" t="s">
        <v>613</v>
      </c>
      <c r="G92" s="10">
        <v>4</v>
      </c>
      <c r="H92" s="11"/>
      <c r="I92" s="9"/>
      <c r="J92" s="11">
        <v>373.92</v>
      </c>
      <c r="K92" s="19">
        <v>9.66</v>
      </c>
      <c r="L92" s="20">
        <f t="shared" si="1"/>
        <v>3612.07</v>
      </c>
      <c r="M92" s="21"/>
      <c r="N92" s="22">
        <v>3612.07</v>
      </c>
      <c r="O92" s="23" t="s">
        <v>614</v>
      </c>
      <c r="P92" s="23" t="s">
        <v>615</v>
      </c>
      <c r="Q92" s="23" t="s">
        <v>616</v>
      </c>
      <c r="R92" s="23" t="s">
        <v>612</v>
      </c>
      <c r="S92" s="25"/>
    </row>
    <row r="93" ht="18" customHeight="1" spans="1:19">
      <c r="A93" s="8">
        <f>89-1</f>
        <v>88</v>
      </c>
      <c r="B93" s="9" t="s">
        <v>617</v>
      </c>
      <c r="C93" s="9" t="s">
        <v>618</v>
      </c>
      <c r="D93" s="9" t="s">
        <v>618</v>
      </c>
      <c r="E93" s="9" t="s">
        <v>619</v>
      </c>
      <c r="F93" s="9"/>
      <c r="G93" s="10">
        <v>3</v>
      </c>
      <c r="H93" s="11"/>
      <c r="I93" s="9"/>
      <c r="J93" s="11">
        <v>373.92</v>
      </c>
      <c r="K93" s="19">
        <v>9.66</v>
      </c>
      <c r="L93" s="20">
        <f t="shared" si="1"/>
        <v>3612.07</v>
      </c>
      <c r="M93" s="21"/>
      <c r="N93" s="22">
        <v>3612.07</v>
      </c>
      <c r="O93" s="23" t="s">
        <v>620</v>
      </c>
      <c r="P93" s="23" t="s">
        <v>621</v>
      </c>
      <c r="Q93" s="23" t="s">
        <v>622</v>
      </c>
      <c r="R93" s="23" t="s">
        <v>619</v>
      </c>
      <c r="S93" s="25"/>
    </row>
    <row r="94" ht="18" customHeight="1" spans="1:19">
      <c r="A94" s="8">
        <f>90-1</f>
        <v>89</v>
      </c>
      <c r="B94" s="9" t="s">
        <v>623</v>
      </c>
      <c r="C94" s="9" t="s">
        <v>624</v>
      </c>
      <c r="D94" s="9" t="s">
        <v>624</v>
      </c>
      <c r="E94" s="9" t="s">
        <v>625</v>
      </c>
      <c r="F94" s="9"/>
      <c r="G94" s="10">
        <v>2</v>
      </c>
      <c r="H94" s="11"/>
      <c r="I94" s="9"/>
      <c r="J94" s="11">
        <v>186.96</v>
      </c>
      <c r="K94" s="19">
        <v>9.66</v>
      </c>
      <c r="L94" s="20">
        <f t="shared" si="1"/>
        <v>1806.03</v>
      </c>
      <c r="M94" s="21"/>
      <c r="N94" s="22">
        <v>1806.03</v>
      </c>
      <c r="O94" s="23" t="s">
        <v>626</v>
      </c>
      <c r="P94" s="23" t="s">
        <v>627</v>
      </c>
      <c r="Q94" s="23" t="s">
        <v>628</v>
      </c>
      <c r="R94" s="23" t="s">
        <v>625</v>
      </c>
      <c r="S94" s="25"/>
    </row>
    <row r="95" ht="18" customHeight="1" spans="1:19">
      <c r="A95" s="8">
        <f>91-1</f>
        <v>90</v>
      </c>
      <c r="B95" s="9" t="s">
        <v>629</v>
      </c>
      <c r="C95" s="9" t="s">
        <v>630</v>
      </c>
      <c r="D95" s="9" t="s">
        <v>630</v>
      </c>
      <c r="E95" s="9" t="s">
        <v>631</v>
      </c>
      <c r="F95" s="9" t="s">
        <v>632</v>
      </c>
      <c r="G95" s="10">
        <v>5</v>
      </c>
      <c r="H95" s="11"/>
      <c r="I95" s="9"/>
      <c r="J95" s="11">
        <v>467.4</v>
      </c>
      <c r="K95" s="19">
        <v>9.66</v>
      </c>
      <c r="L95" s="20">
        <f t="shared" si="1"/>
        <v>4515.08</v>
      </c>
      <c r="M95" s="21"/>
      <c r="N95" s="22">
        <v>4515.08</v>
      </c>
      <c r="O95" s="23" t="s">
        <v>633</v>
      </c>
      <c r="P95" s="23" t="s">
        <v>634</v>
      </c>
      <c r="Q95" s="23" t="s">
        <v>635</v>
      </c>
      <c r="R95" s="23" t="s">
        <v>631</v>
      </c>
      <c r="S95" s="25"/>
    </row>
    <row r="96" ht="18" customHeight="1" spans="1:19">
      <c r="A96" s="8">
        <f>92-1</f>
        <v>91</v>
      </c>
      <c r="B96" s="9" t="s">
        <v>636</v>
      </c>
      <c r="C96" s="9" t="s">
        <v>637</v>
      </c>
      <c r="D96" s="9" t="s">
        <v>637</v>
      </c>
      <c r="E96" s="9" t="s">
        <v>638</v>
      </c>
      <c r="F96" s="9" t="s">
        <v>639</v>
      </c>
      <c r="G96" s="10">
        <v>6</v>
      </c>
      <c r="H96" s="11"/>
      <c r="I96" s="9"/>
      <c r="J96" s="11">
        <v>654.36</v>
      </c>
      <c r="K96" s="19">
        <v>9.66</v>
      </c>
      <c r="L96" s="20">
        <f t="shared" si="1"/>
        <v>6321.12</v>
      </c>
      <c r="M96" s="21"/>
      <c r="N96" s="22">
        <v>6321.12</v>
      </c>
      <c r="O96" s="23" t="s">
        <v>640</v>
      </c>
      <c r="P96" s="23" t="s">
        <v>641</v>
      </c>
      <c r="Q96" s="23" t="s">
        <v>642</v>
      </c>
      <c r="R96" s="23" t="s">
        <v>638</v>
      </c>
      <c r="S96" s="25"/>
    </row>
    <row r="97" ht="18" customHeight="1" spans="1:19">
      <c r="A97" s="8">
        <f>93-1</f>
        <v>92</v>
      </c>
      <c r="B97" s="9" t="s">
        <v>643</v>
      </c>
      <c r="C97" s="9" t="s">
        <v>644</v>
      </c>
      <c r="D97" s="9" t="s">
        <v>644</v>
      </c>
      <c r="E97" s="9" t="s">
        <v>645</v>
      </c>
      <c r="F97" s="9" t="s">
        <v>646</v>
      </c>
      <c r="G97" s="10">
        <v>4</v>
      </c>
      <c r="H97" s="11"/>
      <c r="I97" s="9"/>
      <c r="J97" s="11">
        <v>467.4</v>
      </c>
      <c r="K97" s="19">
        <v>9.66</v>
      </c>
      <c r="L97" s="20">
        <f t="shared" si="1"/>
        <v>4515.08</v>
      </c>
      <c r="M97" s="21"/>
      <c r="N97" s="22">
        <v>4515.08</v>
      </c>
      <c r="O97" s="23" t="s">
        <v>647</v>
      </c>
      <c r="P97" s="23" t="s">
        <v>648</v>
      </c>
      <c r="Q97" s="23" t="s">
        <v>649</v>
      </c>
      <c r="R97" s="23" t="s">
        <v>645</v>
      </c>
      <c r="S97" s="25"/>
    </row>
    <row r="98" ht="18" customHeight="1" spans="1:19">
      <c r="A98" s="8">
        <f>94-1</f>
        <v>93</v>
      </c>
      <c r="B98" s="9" t="s">
        <v>650</v>
      </c>
      <c r="C98" s="9" t="s">
        <v>651</v>
      </c>
      <c r="D98" s="9" t="s">
        <v>651</v>
      </c>
      <c r="E98" s="9" t="s">
        <v>652</v>
      </c>
      <c r="F98" s="9" t="s">
        <v>653</v>
      </c>
      <c r="G98" s="10">
        <v>2</v>
      </c>
      <c r="H98" s="11"/>
      <c r="I98" s="9"/>
      <c r="J98" s="11">
        <v>280.44</v>
      </c>
      <c r="K98" s="19">
        <v>9.66</v>
      </c>
      <c r="L98" s="20">
        <f t="shared" si="1"/>
        <v>2709.05</v>
      </c>
      <c r="M98" s="21"/>
      <c r="N98" s="22">
        <v>2709.05</v>
      </c>
      <c r="O98" s="23" t="s">
        <v>654</v>
      </c>
      <c r="P98" s="23" t="s">
        <v>655</v>
      </c>
      <c r="Q98" s="23" t="s">
        <v>656</v>
      </c>
      <c r="R98" s="23" t="s">
        <v>652</v>
      </c>
      <c r="S98" s="25"/>
    </row>
    <row r="99" ht="18" customHeight="1" spans="1:19">
      <c r="A99" s="8">
        <f>95-1</f>
        <v>94</v>
      </c>
      <c r="B99" s="9" t="s">
        <v>657</v>
      </c>
      <c r="C99" s="9" t="s">
        <v>658</v>
      </c>
      <c r="D99" s="9" t="s">
        <v>658</v>
      </c>
      <c r="E99" s="9" t="s">
        <v>659</v>
      </c>
      <c r="F99" s="9" t="s">
        <v>660</v>
      </c>
      <c r="G99" s="10">
        <v>4</v>
      </c>
      <c r="H99" s="11"/>
      <c r="I99" s="9"/>
      <c r="J99" s="11">
        <v>280.44</v>
      </c>
      <c r="K99" s="19">
        <v>9.66</v>
      </c>
      <c r="L99" s="20">
        <f t="shared" si="1"/>
        <v>2709.05</v>
      </c>
      <c r="M99" s="21"/>
      <c r="N99" s="22">
        <v>2709.05</v>
      </c>
      <c r="O99" s="23" t="s">
        <v>661</v>
      </c>
      <c r="P99" s="23" t="s">
        <v>662</v>
      </c>
      <c r="Q99" s="23" t="s">
        <v>663</v>
      </c>
      <c r="R99" s="23" t="s">
        <v>659</v>
      </c>
      <c r="S99" s="25"/>
    </row>
    <row r="100" ht="18" customHeight="1" spans="1:19">
      <c r="A100" s="8">
        <f>96-1</f>
        <v>95</v>
      </c>
      <c r="B100" s="9" t="s">
        <v>664</v>
      </c>
      <c r="C100" s="9" t="s">
        <v>665</v>
      </c>
      <c r="D100" s="9" t="s">
        <v>665</v>
      </c>
      <c r="E100" s="9" t="s">
        <v>666</v>
      </c>
      <c r="F100" s="9" t="s">
        <v>667</v>
      </c>
      <c r="G100" s="10">
        <v>3</v>
      </c>
      <c r="H100" s="11"/>
      <c r="I100" s="9"/>
      <c r="J100" s="11">
        <v>186.96</v>
      </c>
      <c r="K100" s="19">
        <v>9.66</v>
      </c>
      <c r="L100" s="20">
        <f t="shared" si="1"/>
        <v>1806.03</v>
      </c>
      <c r="M100" s="21"/>
      <c r="N100" s="22">
        <v>1806.03</v>
      </c>
      <c r="O100" s="23" t="s">
        <v>668</v>
      </c>
      <c r="P100" s="23" t="s">
        <v>669</v>
      </c>
      <c r="Q100" s="23" t="s">
        <v>670</v>
      </c>
      <c r="R100" s="23" t="s">
        <v>666</v>
      </c>
      <c r="S100" s="25"/>
    </row>
    <row r="101" ht="18" customHeight="1" spans="1:19">
      <c r="A101" s="8">
        <f>97-1</f>
        <v>96</v>
      </c>
      <c r="B101" s="9" t="s">
        <v>671</v>
      </c>
      <c r="C101" s="9" t="s">
        <v>672</v>
      </c>
      <c r="D101" s="9" t="s">
        <v>672</v>
      </c>
      <c r="E101" s="9" t="s">
        <v>673</v>
      </c>
      <c r="F101" s="9"/>
      <c r="G101" s="10">
        <v>4</v>
      </c>
      <c r="H101" s="11"/>
      <c r="I101" s="9"/>
      <c r="J101" s="11">
        <v>654.36</v>
      </c>
      <c r="K101" s="19">
        <v>9.66</v>
      </c>
      <c r="L101" s="20">
        <f t="shared" si="1"/>
        <v>6321.12</v>
      </c>
      <c r="M101" s="21"/>
      <c r="N101" s="22">
        <v>6321.12</v>
      </c>
      <c r="O101" s="23" t="s">
        <v>674</v>
      </c>
      <c r="P101" s="23" t="s">
        <v>675</v>
      </c>
      <c r="Q101" s="23" t="s">
        <v>676</v>
      </c>
      <c r="R101" s="23" t="s">
        <v>673</v>
      </c>
      <c r="S101" s="25"/>
    </row>
    <row r="102" ht="18" customHeight="1" spans="1:19">
      <c r="A102" s="8">
        <f>98-1</f>
        <v>97</v>
      </c>
      <c r="B102" s="9" t="s">
        <v>677</v>
      </c>
      <c r="C102" s="9" t="s">
        <v>678</v>
      </c>
      <c r="D102" s="9" t="s">
        <v>678</v>
      </c>
      <c r="E102" s="9" t="s">
        <v>679</v>
      </c>
      <c r="F102" s="9" t="s">
        <v>680</v>
      </c>
      <c r="G102" s="10">
        <v>3</v>
      </c>
      <c r="H102" s="11"/>
      <c r="I102" s="9"/>
      <c r="J102" s="11">
        <v>280.44</v>
      </c>
      <c r="K102" s="19">
        <v>9.66</v>
      </c>
      <c r="L102" s="20">
        <f t="shared" si="1"/>
        <v>2709.05</v>
      </c>
      <c r="M102" s="21"/>
      <c r="N102" s="22">
        <v>2709.05</v>
      </c>
      <c r="O102" s="23" t="s">
        <v>681</v>
      </c>
      <c r="P102" s="23" t="s">
        <v>682</v>
      </c>
      <c r="Q102" s="23" t="s">
        <v>683</v>
      </c>
      <c r="R102" s="23" t="s">
        <v>679</v>
      </c>
      <c r="S102" s="25"/>
    </row>
    <row r="103" ht="18" customHeight="1" spans="1:19">
      <c r="A103" s="8">
        <f>99-1</f>
        <v>98</v>
      </c>
      <c r="B103" s="9" t="s">
        <v>684</v>
      </c>
      <c r="C103" s="9" t="s">
        <v>685</v>
      </c>
      <c r="D103" s="9" t="s">
        <v>685</v>
      </c>
      <c r="E103" s="9" t="s">
        <v>686</v>
      </c>
      <c r="F103" s="9"/>
      <c r="G103" s="10">
        <v>4</v>
      </c>
      <c r="H103" s="11"/>
      <c r="I103" s="9"/>
      <c r="J103" s="11">
        <v>373.92</v>
      </c>
      <c r="K103" s="19">
        <v>9.66</v>
      </c>
      <c r="L103" s="20">
        <f t="shared" si="1"/>
        <v>3612.07</v>
      </c>
      <c r="M103" s="21"/>
      <c r="N103" s="22">
        <v>3612.07</v>
      </c>
      <c r="O103" s="23" t="s">
        <v>687</v>
      </c>
      <c r="P103" s="23" t="s">
        <v>688</v>
      </c>
      <c r="Q103" s="23" t="s">
        <v>689</v>
      </c>
      <c r="R103" s="23" t="s">
        <v>686</v>
      </c>
      <c r="S103" s="25"/>
    </row>
    <row r="104" ht="18" customHeight="1" spans="1:19">
      <c r="A104" s="8">
        <f>100-1</f>
        <v>99</v>
      </c>
      <c r="B104" s="9" t="s">
        <v>690</v>
      </c>
      <c r="C104" s="9" t="s">
        <v>691</v>
      </c>
      <c r="D104" s="9" t="s">
        <v>691</v>
      </c>
      <c r="E104" s="9" t="s">
        <v>692</v>
      </c>
      <c r="F104" s="9" t="s">
        <v>693</v>
      </c>
      <c r="G104" s="10">
        <v>6</v>
      </c>
      <c r="H104" s="11"/>
      <c r="I104" s="9"/>
      <c r="J104" s="11">
        <v>373.92</v>
      </c>
      <c r="K104" s="19">
        <v>9.66</v>
      </c>
      <c r="L104" s="20">
        <f t="shared" si="1"/>
        <v>3612.07</v>
      </c>
      <c r="M104" s="21"/>
      <c r="N104" s="22">
        <v>3612.07</v>
      </c>
      <c r="O104" s="23" t="s">
        <v>694</v>
      </c>
      <c r="P104" s="23" t="s">
        <v>695</v>
      </c>
      <c r="Q104" s="23" t="s">
        <v>696</v>
      </c>
      <c r="R104" s="23" t="s">
        <v>692</v>
      </c>
      <c r="S104" s="25"/>
    </row>
    <row r="105" ht="18" customHeight="1" spans="1:19">
      <c r="A105" s="8">
        <f>101-1</f>
        <v>100</v>
      </c>
      <c r="B105" s="9" t="s">
        <v>697</v>
      </c>
      <c r="C105" s="9" t="s">
        <v>698</v>
      </c>
      <c r="D105" s="9" t="s">
        <v>698</v>
      </c>
      <c r="E105" s="9" t="s">
        <v>699</v>
      </c>
      <c r="F105" s="9" t="s">
        <v>700</v>
      </c>
      <c r="G105" s="10">
        <v>5</v>
      </c>
      <c r="H105" s="11"/>
      <c r="I105" s="9"/>
      <c r="J105" s="11">
        <v>654.36</v>
      </c>
      <c r="K105" s="19">
        <v>9.66</v>
      </c>
      <c r="L105" s="20">
        <f t="shared" si="1"/>
        <v>6321.12</v>
      </c>
      <c r="M105" s="21"/>
      <c r="N105" s="22">
        <v>6321.12</v>
      </c>
      <c r="O105" s="23" t="s">
        <v>701</v>
      </c>
      <c r="P105" s="23" t="s">
        <v>702</v>
      </c>
      <c r="Q105" s="23" t="s">
        <v>703</v>
      </c>
      <c r="R105" s="23" t="s">
        <v>699</v>
      </c>
      <c r="S105" s="25"/>
    </row>
    <row r="106" ht="18" customHeight="1" spans="1:19">
      <c r="A106" s="8">
        <f>102-1</f>
        <v>101</v>
      </c>
      <c r="B106" s="9" t="s">
        <v>704</v>
      </c>
      <c r="C106" s="9" t="s">
        <v>705</v>
      </c>
      <c r="D106" s="9" t="s">
        <v>705</v>
      </c>
      <c r="E106" s="9" t="s">
        <v>706</v>
      </c>
      <c r="F106" s="9" t="s">
        <v>707</v>
      </c>
      <c r="G106" s="10">
        <v>4</v>
      </c>
      <c r="H106" s="11"/>
      <c r="I106" s="9"/>
      <c r="J106" s="11">
        <v>280.44</v>
      </c>
      <c r="K106" s="19">
        <v>9.66</v>
      </c>
      <c r="L106" s="20">
        <f t="shared" si="1"/>
        <v>2709.05</v>
      </c>
      <c r="M106" s="21"/>
      <c r="N106" s="22">
        <v>2709.05</v>
      </c>
      <c r="O106" s="23" t="s">
        <v>708</v>
      </c>
      <c r="P106" s="23" t="s">
        <v>709</v>
      </c>
      <c r="Q106" s="23" t="s">
        <v>710</v>
      </c>
      <c r="R106" s="23" t="s">
        <v>706</v>
      </c>
      <c r="S106" s="25"/>
    </row>
    <row r="107" ht="18" customHeight="1" spans="1:19">
      <c r="A107" s="8">
        <f>103-1</f>
        <v>102</v>
      </c>
      <c r="B107" s="9" t="s">
        <v>711</v>
      </c>
      <c r="C107" s="9" t="s">
        <v>712</v>
      </c>
      <c r="D107" s="9" t="s">
        <v>712</v>
      </c>
      <c r="E107" s="9" t="s">
        <v>713</v>
      </c>
      <c r="F107" s="9" t="s">
        <v>714</v>
      </c>
      <c r="G107" s="10">
        <v>3</v>
      </c>
      <c r="H107" s="11"/>
      <c r="I107" s="9"/>
      <c r="J107" s="11">
        <v>560.88</v>
      </c>
      <c r="K107" s="19">
        <v>9.66</v>
      </c>
      <c r="L107" s="20">
        <f t="shared" si="1"/>
        <v>5418.1</v>
      </c>
      <c r="M107" s="21"/>
      <c r="N107" s="22">
        <v>5418.1</v>
      </c>
      <c r="O107" s="23" t="s">
        <v>715</v>
      </c>
      <c r="P107" s="23" t="s">
        <v>716</v>
      </c>
      <c r="Q107" s="23" t="s">
        <v>717</v>
      </c>
      <c r="R107" s="23" t="s">
        <v>713</v>
      </c>
      <c r="S107" s="25"/>
    </row>
    <row r="108" ht="18" customHeight="1" spans="1:19">
      <c r="A108" s="8">
        <f>104-1</f>
        <v>103</v>
      </c>
      <c r="B108" s="9" t="s">
        <v>718</v>
      </c>
      <c r="C108" s="9" t="s">
        <v>719</v>
      </c>
      <c r="D108" s="9" t="s">
        <v>719</v>
      </c>
      <c r="E108" s="9" t="s">
        <v>720</v>
      </c>
      <c r="F108" s="9" t="s">
        <v>721</v>
      </c>
      <c r="G108" s="10">
        <v>3</v>
      </c>
      <c r="H108" s="11"/>
      <c r="I108" s="9"/>
      <c r="J108" s="11">
        <v>186.96</v>
      </c>
      <c r="K108" s="19">
        <v>9.66</v>
      </c>
      <c r="L108" s="20">
        <f t="shared" si="1"/>
        <v>1806.03</v>
      </c>
      <c r="M108" s="21"/>
      <c r="N108" s="22">
        <v>1806.03</v>
      </c>
      <c r="O108" s="23" t="s">
        <v>722</v>
      </c>
      <c r="P108" s="23" t="s">
        <v>723</v>
      </c>
      <c r="Q108" s="23" t="s">
        <v>724</v>
      </c>
      <c r="R108" s="23" t="s">
        <v>720</v>
      </c>
      <c r="S108" s="25"/>
    </row>
    <row r="109" ht="18" customHeight="1" spans="1:19">
      <c r="A109" s="8">
        <f>105-1</f>
        <v>104</v>
      </c>
      <c r="B109" s="9" t="s">
        <v>725</v>
      </c>
      <c r="C109" s="9" t="s">
        <v>726</v>
      </c>
      <c r="D109" s="9" t="s">
        <v>726</v>
      </c>
      <c r="E109" s="9" t="s">
        <v>727</v>
      </c>
      <c r="F109" s="9" t="s">
        <v>728</v>
      </c>
      <c r="G109" s="10">
        <v>4</v>
      </c>
      <c r="H109" s="11"/>
      <c r="I109" s="9"/>
      <c r="J109" s="11">
        <v>560.88</v>
      </c>
      <c r="K109" s="19">
        <v>9.66</v>
      </c>
      <c r="L109" s="20">
        <f t="shared" si="1"/>
        <v>5418.1</v>
      </c>
      <c r="M109" s="21"/>
      <c r="N109" s="22">
        <v>5418.1</v>
      </c>
      <c r="O109" s="23" t="s">
        <v>729</v>
      </c>
      <c r="P109" s="23" t="s">
        <v>730</v>
      </c>
      <c r="Q109" s="23" t="s">
        <v>731</v>
      </c>
      <c r="R109" s="23" t="s">
        <v>727</v>
      </c>
      <c r="S109" s="25"/>
    </row>
    <row r="110" ht="18" customHeight="1" spans="1:19">
      <c r="A110" s="8">
        <f>106-1</f>
        <v>105</v>
      </c>
      <c r="B110" s="9" t="s">
        <v>732</v>
      </c>
      <c r="C110" s="9" t="s">
        <v>733</v>
      </c>
      <c r="D110" s="9" t="s">
        <v>733</v>
      </c>
      <c r="E110" s="9" t="s">
        <v>734</v>
      </c>
      <c r="F110" s="9" t="s">
        <v>735</v>
      </c>
      <c r="G110" s="10">
        <v>5</v>
      </c>
      <c r="H110" s="11"/>
      <c r="I110" s="9"/>
      <c r="J110" s="11">
        <v>747.84</v>
      </c>
      <c r="K110" s="19">
        <v>9.66</v>
      </c>
      <c r="L110" s="20">
        <f t="shared" si="1"/>
        <v>7224.13</v>
      </c>
      <c r="M110" s="21"/>
      <c r="N110" s="22">
        <v>7224.13</v>
      </c>
      <c r="O110" s="23" t="s">
        <v>736</v>
      </c>
      <c r="P110" s="23" t="s">
        <v>737</v>
      </c>
      <c r="Q110" s="23" t="s">
        <v>738</v>
      </c>
      <c r="R110" s="23" t="s">
        <v>734</v>
      </c>
      <c r="S110" s="25"/>
    </row>
    <row r="111" ht="18" customHeight="1" spans="1:19">
      <c r="A111" s="8">
        <f>107-1</f>
        <v>106</v>
      </c>
      <c r="B111" s="9" t="s">
        <v>739</v>
      </c>
      <c r="C111" s="9" t="s">
        <v>740</v>
      </c>
      <c r="D111" s="9" t="s">
        <v>740</v>
      </c>
      <c r="E111" s="9" t="s">
        <v>741</v>
      </c>
      <c r="F111" s="9" t="s">
        <v>742</v>
      </c>
      <c r="G111" s="10">
        <v>4</v>
      </c>
      <c r="H111" s="11"/>
      <c r="I111" s="9"/>
      <c r="J111" s="11">
        <v>373.92</v>
      </c>
      <c r="K111" s="19">
        <v>9.66</v>
      </c>
      <c r="L111" s="20">
        <f t="shared" si="1"/>
        <v>3612.07</v>
      </c>
      <c r="M111" s="21"/>
      <c r="N111" s="22">
        <v>3612.07</v>
      </c>
      <c r="O111" s="23" t="s">
        <v>743</v>
      </c>
      <c r="P111" s="23" t="s">
        <v>744</v>
      </c>
      <c r="Q111" s="23" t="s">
        <v>745</v>
      </c>
      <c r="R111" s="23" t="s">
        <v>741</v>
      </c>
      <c r="S111" s="25"/>
    </row>
    <row r="112" ht="18" customHeight="1" spans="1:19">
      <c r="A112" s="8">
        <f>108-1</f>
        <v>107</v>
      </c>
      <c r="B112" s="9" t="s">
        <v>746</v>
      </c>
      <c r="C112" s="9" t="s">
        <v>747</v>
      </c>
      <c r="D112" s="9" t="s">
        <v>747</v>
      </c>
      <c r="E112" s="9" t="s">
        <v>748</v>
      </c>
      <c r="F112" s="9"/>
      <c r="G112" s="10">
        <v>2</v>
      </c>
      <c r="H112" s="11"/>
      <c r="I112" s="9"/>
      <c r="J112" s="11">
        <v>186.96</v>
      </c>
      <c r="K112" s="19">
        <v>9.66</v>
      </c>
      <c r="L112" s="20">
        <f t="shared" si="1"/>
        <v>1806.03</v>
      </c>
      <c r="M112" s="21"/>
      <c r="N112" s="22">
        <v>1806.03</v>
      </c>
      <c r="O112" s="23" t="s">
        <v>749</v>
      </c>
      <c r="P112" s="23" t="s">
        <v>750</v>
      </c>
      <c r="Q112" s="23" t="s">
        <v>751</v>
      </c>
      <c r="R112" s="23" t="s">
        <v>748</v>
      </c>
      <c r="S112" s="25"/>
    </row>
    <row r="113" ht="18" customHeight="1" spans="1:19">
      <c r="A113" s="8">
        <f>109-1</f>
        <v>108</v>
      </c>
      <c r="B113" s="9" t="s">
        <v>752</v>
      </c>
      <c r="C113" s="9" t="s">
        <v>753</v>
      </c>
      <c r="D113" s="9" t="s">
        <v>753</v>
      </c>
      <c r="E113" s="9" t="s">
        <v>754</v>
      </c>
      <c r="F113" s="9"/>
      <c r="G113" s="10">
        <v>3</v>
      </c>
      <c r="H113" s="11"/>
      <c r="I113" s="9"/>
      <c r="J113" s="11">
        <v>560.88</v>
      </c>
      <c r="K113" s="19">
        <v>9.66</v>
      </c>
      <c r="L113" s="20">
        <f t="shared" si="1"/>
        <v>5418.1</v>
      </c>
      <c r="M113" s="21"/>
      <c r="N113" s="22">
        <v>5418.1</v>
      </c>
      <c r="O113" s="23" t="s">
        <v>755</v>
      </c>
      <c r="P113" s="23" t="s">
        <v>756</v>
      </c>
      <c r="Q113" s="23" t="s">
        <v>757</v>
      </c>
      <c r="R113" s="23" t="s">
        <v>754</v>
      </c>
      <c r="S113" s="25"/>
    </row>
    <row r="114" ht="18" customHeight="1" spans="1:19">
      <c r="A114" s="8">
        <f>110-1</f>
        <v>109</v>
      </c>
      <c r="B114" s="9" t="s">
        <v>758</v>
      </c>
      <c r="C114" s="9" t="s">
        <v>759</v>
      </c>
      <c r="D114" s="9" t="s">
        <v>759</v>
      </c>
      <c r="E114" s="9" t="s">
        <v>760</v>
      </c>
      <c r="F114" s="9" t="s">
        <v>761</v>
      </c>
      <c r="G114" s="10">
        <v>2</v>
      </c>
      <c r="H114" s="11"/>
      <c r="I114" s="9"/>
      <c r="J114" s="11">
        <v>373.92</v>
      </c>
      <c r="K114" s="19">
        <v>9.66</v>
      </c>
      <c r="L114" s="20">
        <f t="shared" si="1"/>
        <v>3612.07</v>
      </c>
      <c r="M114" s="21"/>
      <c r="N114" s="22">
        <v>3612.07</v>
      </c>
      <c r="O114" s="23" t="s">
        <v>762</v>
      </c>
      <c r="P114" s="23" t="s">
        <v>763</v>
      </c>
      <c r="Q114" s="23" t="s">
        <v>764</v>
      </c>
      <c r="R114" s="23" t="s">
        <v>760</v>
      </c>
      <c r="S114" s="25"/>
    </row>
    <row r="115" ht="18" customHeight="1" spans="1:19">
      <c r="A115" s="8">
        <f>111-1</f>
        <v>110</v>
      </c>
      <c r="B115" s="9" t="s">
        <v>765</v>
      </c>
      <c r="C115" s="9" t="s">
        <v>766</v>
      </c>
      <c r="D115" s="9" t="s">
        <v>766</v>
      </c>
      <c r="E115" s="9" t="s">
        <v>767</v>
      </c>
      <c r="F115" s="9"/>
      <c r="G115" s="10">
        <v>1</v>
      </c>
      <c r="H115" s="11"/>
      <c r="I115" s="9"/>
      <c r="J115" s="11">
        <v>93.48</v>
      </c>
      <c r="K115" s="19">
        <v>9.66</v>
      </c>
      <c r="L115" s="20">
        <f t="shared" si="1"/>
        <v>903.02</v>
      </c>
      <c r="M115" s="21"/>
      <c r="N115" s="22">
        <v>903.02</v>
      </c>
      <c r="O115" s="23" t="s">
        <v>768</v>
      </c>
      <c r="P115" s="23" t="s">
        <v>769</v>
      </c>
      <c r="Q115" s="23" t="s">
        <v>770</v>
      </c>
      <c r="R115" s="23" t="s">
        <v>767</v>
      </c>
      <c r="S115" s="25"/>
    </row>
    <row r="116" ht="18" customHeight="1" spans="1:19">
      <c r="A116" s="8">
        <f>112-1</f>
        <v>111</v>
      </c>
      <c r="B116" s="9" t="s">
        <v>771</v>
      </c>
      <c r="C116" s="9" t="s">
        <v>772</v>
      </c>
      <c r="D116" s="9" t="s">
        <v>772</v>
      </c>
      <c r="E116" s="9" t="s">
        <v>773</v>
      </c>
      <c r="F116" s="9" t="s">
        <v>774</v>
      </c>
      <c r="G116" s="10">
        <v>4</v>
      </c>
      <c r="H116" s="11"/>
      <c r="I116" s="9"/>
      <c r="J116" s="11">
        <v>373.92</v>
      </c>
      <c r="K116" s="19">
        <v>9.66</v>
      </c>
      <c r="L116" s="20">
        <f t="shared" si="1"/>
        <v>3612.07</v>
      </c>
      <c r="M116" s="21"/>
      <c r="N116" s="22">
        <v>3612.07</v>
      </c>
      <c r="O116" s="23" t="s">
        <v>775</v>
      </c>
      <c r="P116" s="23" t="s">
        <v>776</v>
      </c>
      <c r="Q116" s="23" t="s">
        <v>777</v>
      </c>
      <c r="R116" s="23" t="s">
        <v>773</v>
      </c>
      <c r="S116" s="25"/>
    </row>
    <row r="117" ht="18" customHeight="1" spans="1:19">
      <c r="A117" s="8">
        <f>113-1</f>
        <v>112</v>
      </c>
      <c r="B117" s="9" t="s">
        <v>778</v>
      </c>
      <c r="C117" s="9" t="s">
        <v>779</v>
      </c>
      <c r="D117" s="9" t="s">
        <v>779</v>
      </c>
      <c r="E117" s="9" t="s">
        <v>780</v>
      </c>
      <c r="F117" s="9"/>
      <c r="G117" s="10">
        <v>3</v>
      </c>
      <c r="H117" s="11"/>
      <c r="I117" s="9"/>
      <c r="J117" s="11">
        <v>186.96</v>
      </c>
      <c r="K117" s="19">
        <v>9.66</v>
      </c>
      <c r="L117" s="20">
        <f t="shared" si="1"/>
        <v>1806.03</v>
      </c>
      <c r="M117" s="21"/>
      <c r="N117" s="22">
        <v>1806.03</v>
      </c>
      <c r="O117" s="23" t="s">
        <v>781</v>
      </c>
      <c r="P117" s="23" t="s">
        <v>782</v>
      </c>
      <c r="Q117" s="23" t="s">
        <v>783</v>
      </c>
      <c r="R117" s="23" t="s">
        <v>780</v>
      </c>
      <c r="S117" s="25"/>
    </row>
    <row r="118" ht="18" customHeight="1" spans="1:19">
      <c r="A118" s="8">
        <f>114-1</f>
        <v>113</v>
      </c>
      <c r="B118" s="9" t="s">
        <v>784</v>
      </c>
      <c r="C118" s="9" t="s">
        <v>785</v>
      </c>
      <c r="D118" s="9" t="s">
        <v>785</v>
      </c>
      <c r="E118" s="9" t="s">
        <v>786</v>
      </c>
      <c r="F118" s="9" t="s">
        <v>787</v>
      </c>
      <c r="G118" s="10">
        <v>2</v>
      </c>
      <c r="H118" s="11"/>
      <c r="I118" s="9"/>
      <c r="J118" s="11">
        <v>654.36</v>
      </c>
      <c r="K118" s="19">
        <v>9.66</v>
      </c>
      <c r="L118" s="20">
        <f t="shared" si="1"/>
        <v>6321.12</v>
      </c>
      <c r="M118" s="21"/>
      <c r="N118" s="22">
        <v>6321.12</v>
      </c>
      <c r="O118" s="23" t="s">
        <v>788</v>
      </c>
      <c r="P118" s="23" t="s">
        <v>789</v>
      </c>
      <c r="Q118" s="23" t="s">
        <v>790</v>
      </c>
      <c r="R118" s="23" t="s">
        <v>786</v>
      </c>
      <c r="S118" s="25"/>
    </row>
    <row r="119" ht="18" customHeight="1" spans="1:19">
      <c r="A119" s="8">
        <f>115-1</f>
        <v>114</v>
      </c>
      <c r="B119" s="9" t="s">
        <v>791</v>
      </c>
      <c r="C119" s="9" t="s">
        <v>792</v>
      </c>
      <c r="D119" s="9" t="s">
        <v>792</v>
      </c>
      <c r="E119" s="9" t="s">
        <v>793</v>
      </c>
      <c r="F119" s="9" t="s">
        <v>794</v>
      </c>
      <c r="G119" s="10">
        <v>2</v>
      </c>
      <c r="H119" s="11"/>
      <c r="I119" s="9"/>
      <c r="J119" s="11">
        <v>373.92</v>
      </c>
      <c r="K119" s="19">
        <v>9.66</v>
      </c>
      <c r="L119" s="20">
        <f t="shared" si="1"/>
        <v>3612.07</v>
      </c>
      <c r="M119" s="21"/>
      <c r="N119" s="22">
        <v>3612.07</v>
      </c>
      <c r="O119" s="23" t="s">
        <v>795</v>
      </c>
      <c r="P119" s="23" t="s">
        <v>796</v>
      </c>
      <c r="Q119" s="23" t="s">
        <v>797</v>
      </c>
      <c r="R119" s="23" t="s">
        <v>793</v>
      </c>
      <c r="S119" s="25"/>
    </row>
    <row r="120" ht="18" customHeight="1" spans="1:19">
      <c r="A120" s="8">
        <f>116-1</f>
        <v>115</v>
      </c>
      <c r="B120" s="9" t="s">
        <v>798</v>
      </c>
      <c r="C120" s="9" t="s">
        <v>799</v>
      </c>
      <c r="D120" s="9" t="s">
        <v>799</v>
      </c>
      <c r="E120" s="9" t="s">
        <v>800</v>
      </c>
      <c r="F120" s="9" t="s">
        <v>801</v>
      </c>
      <c r="G120" s="10">
        <v>5</v>
      </c>
      <c r="H120" s="11"/>
      <c r="I120" s="9"/>
      <c r="J120" s="11">
        <v>280.44</v>
      </c>
      <c r="K120" s="19">
        <v>9.66</v>
      </c>
      <c r="L120" s="20">
        <f t="shared" si="1"/>
        <v>2709.05</v>
      </c>
      <c r="M120" s="21"/>
      <c r="N120" s="22">
        <v>2709.05</v>
      </c>
      <c r="O120" s="23" t="s">
        <v>802</v>
      </c>
      <c r="P120" s="23" t="s">
        <v>803</v>
      </c>
      <c r="Q120" s="23" t="s">
        <v>804</v>
      </c>
      <c r="R120" s="23" t="s">
        <v>800</v>
      </c>
      <c r="S120" s="25"/>
    </row>
    <row r="121" ht="18" customHeight="1" spans="1:19">
      <c r="A121" s="8">
        <f>117-1</f>
        <v>116</v>
      </c>
      <c r="B121" s="9" t="s">
        <v>805</v>
      </c>
      <c r="C121" s="9" t="s">
        <v>806</v>
      </c>
      <c r="D121" s="9" t="s">
        <v>806</v>
      </c>
      <c r="E121" s="9" t="s">
        <v>807</v>
      </c>
      <c r="F121" s="9" t="s">
        <v>808</v>
      </c>
      <c r="G121" s="10">
        <v>4</v>
      </c>
      <c r="H121" s="11"/>
      <c r="I121" s="9"/>
      <c r="J121" s="11">
        <v>467.4</v>
      </c>
      <c r="K121" s="19">
        <v>9.66</v>
      </c>
      <c r="L121" s="20">
        <f t="shared" si="1"/>
        <v>4515.08</v>
      </c>
      <c r="M121" s="21"/>
      <c r="N121" s="22">
        <v>4515.08</v>
      </c>
      <c r="O121" s="23" t="s">
        <v>809</v>
      </c>
      <c r="P121" s="23" t="s">
        <v>810</v>
      </c>
      <c r="Q121" s="23" t="s">
        <v>811</v>
      </c>
      <c r="R121" s="23" t="s">
        <v>807</v>
      </c>
      <c r="S121" s="25"/>
    </row>
    <row r="122" ht="18" customHeight="1" spans="1:19">
      <c r="A122" s="8">
        <f>118-1</f>
        <v>117</v>
      </c>
      <c r="B122" s="9" t="s">
        <v>812</v>
      </c>
      <c r="C122" s="9" t="s">
        <v>813</v>
      </c>
      <c r="D122" s="9" t="s">
        <v>813</v>
      </c>
      <c r="E122" s="9" t="s">
        <v>814</v>
      </c>
      <c r="F122" s="9" t="s">
        <v>815</v>
      </c>
      <c r="G122" s="10">
        <v>3</v>
      </c>
      <c r="H122" s="11"/>
      <c r="I122" s="9"/>
      <c r="J122" s="11">
        <v>280.44</v>
      </c>
      <c r="K122" s="19">
        <v>9.66</v>
      </c>
      <c r="L122" s="20">
        <f t="shared" si="1"/>
        <v>2709.05</v>
      </c>
      <c r="M122" s="21" t="s">
        <v>816</v>
      </c>
      <c r="N122" s="22">
        <v>2709.05</v>
      </c>
      <c r="O122" s="23" t="s">
        <v>817</v>
      </c>
      <c r="P122" s="23" t="s">
        <v>818</v>
      </c>
      <c r="Q122" s="23" t="s">
        <v>819</v>
      </c>
      <c r="R122" s="23" t="s">
        <v>814</v>
      </c>
      <c r="S122" s="25"/>
    </row>
    <row r="123" ht="18" customHeight="1" spans="1:19">
      <c r="A123" s="8">
        <f>119-1</f>
        <v>118</v>
      </c>
      <c r="B123" s="9" t="s">
        <v>820</v>
      </c>
      <c r="C123" s="9" t="s">
        <v>821</v>
      </c>
      <c r="D123" s="9" t="s">
        <v>821</v>
      </c>
      <c r="E123" s="9" t="s">
        <v>822</v>
      </c>
      <c r="F123" s="9" t="s">
        <v>823</v>
      </c>
      <c r="G123" s="10">
        <v>3</v>
      </c>
      <c r="H123" s="11"/>
      <c r="I123" s="9"/>
      <c r="J123" s="11">
        <v>280.44</v>
      </c>
      <c r="K123" s="19">
        <v>9.66</v>
      </c>
      <c r="L123" s="20">
        <f t="shared" si="1"/>
        <v>2709.05</v>
      </c>
      <c r="M123" s="21"/>
      <c r="N123" s="22">
        <v>2709.05</v>
      </c>
      <c r="O123" s="23" t="s">
        <v>824</v>
      </c>
      <c r="P123" s="23" t="s">
        <v>825</v>
      </c>
      <c r="Q123" s="23" t="s">
        <v>826</v>
      </c>
      <c r="R123" s="23" t="s">
        <v>822</v>
      </c>
      <c r="S123" s="25"/>
    </row>
    <row r="124" ht="18" customHeight="1" spans="1:19">
      <c r="A124" s="8">
        <f>120-1</f>
        <v>119</v>
      </c>
      <c r="B124" s="9" t="s">
        <v>827</v>
      </c>
      <c r="C124" s="9" t="s">
        <v>828</v>
      </c>
      <c r="D124" s="9" t="s">
        <v>828</v>
      </c>
      <c r="E124" s="9" t="s">
        <v>829</v>
      </c>
      <c r="F124" s="9" t="s">
        <v>830</v>
      </c>
      <c r="G124" s="10">
        <v>3</v>
      </c>
      <c r="H124" s="11"/>
      <c r="I124" s="9"/>
      <c r="J124" s="11">
        <v>654.36</v>
      </c>
      <c r="K124" s="19">
        <v>9.66</v>
      </c>
      <c r="L124" s="20">
        <f t="shared" si="1"/>
        <v>6321.12</v>
      </c>
      <c r="M124" s="21"/>
      <c r="N124" s="22">
        <v>6321.12</v>
      </c>
      <c r="O124" s="23" t="s">
        <v>831</v>
      </c>
      <c r="P124" s="23" t="s">
        <v>832</v>
      </c>
      <c r="Q124" s="23" t="s">
        <v>833</v>
      </c>
      <c r="R124" s="23" t="s">
        <v>829</v>
      </c>
      <c r="S124" s="25"/>
    </row>
    <row r="125" ht="18" customHeight="1" spans="1:19">
      <c r="A125" s="8">
        <f>121-1</f>
        <v>120</v>
      </c>
      <c r="B125" s="9" t="s">
        <v>834</v>
      </c>
      <c r="C125" s="9" t="s">
        <v>835</v>
      </c>
      <c r="D125" s="9" t="s">
        <v>835</v>
      </c>
      <c r="E125" s="9" t="s">
        <v>836</v>
      </c>
      <c r="F125" s="9"/>
      <c r="G125" s="10">
        <v>5</v>
      </c>
      <c r="H125" s="11"/>
      <c r="I125" s="9"/>
      <c r="J125" s="11">
        <v>467.4</v>
      </c>
      <c r="K125" s="19">
        <v>9.66</v>
      </c>
      <c r="L125" s="20">
        <f t="shared" si="1"/>
        <v>4515.08</v>
      </c>
      <c r="M125" s="21"/>
      <c r="N125" s="22">
        <v>4515.08</v>
      </c>
      <c r="O125" s="23" t="s">
        <v>837</v>
      </c>
      <c r="P125" s="23" t="s">
        <v>838</v>
      </c>
      <c r="Q125" s="23" t="s">
        <v>839</v>
      </c>
      <c r="R125" s="23" t="s">
        <v>836</v>
      </c>
      <c r="S125" s="25"/>
    </row>
    <row r="126" ht="18" customHeight="1" spans="1:19">
      <c r="A126" s="8">
        <f>122-1</f>
        <v>121</v>
      </c>
      <c r="B126" s="9" t="s">
        <v>840</v>
      </c>
      <c r="C126" s="9" t="s">
        <v>841</v>
      </c>
      <c r="D126" s="9" t="s">
        <v>841</v>
      </c>
      <c r="E126" s="9" t="s">
        <v>842</v>
      </c>
      <c r="F126" s="9" t="s">
        <v>843</v>
      </c>
      <c r="G126" s="10">
        <v>4</v>
      </c>
      <c r="H126" s="11"/>
      <c r="I126" s="9"/>
      <c r="J126" s="11">
        <v>373.92</v>
      </c>
      <c r="K126" s="19">
        <v>9.66</v>
      </c>
      <c r="L126" s="20">
        <f t="shared" si="1"/>
        <v>3612.07</v>
      </c>
      <c r="M126" s="21"/>
      <c r="N126" s="22">
        <v>3612.07</v>
      </c>
      <c r="O126" s="23" t="s">
        <v>844</v>
      </c>
      <c r="P126" s="23" t="s">
        <v>845</v>
      </c>
      <c r="Q126" s="23" t="s">
        <v>846</v>
      </c>
      <c r="R126" s="23" t="s">
        <v>842</v>
      </c>
      <c r="S126" s="25"/>
    </row>
    <row r="127" ht="18" customHeight="1" spans="1:19">
      <c r="A127" s="8">
        <f>123-1</f>
        <v>122</v>
      </c>
      <c r="B127" s="9" t="s">
        <v>847</v>
      </c>
      <c r="C127" s="9" t="s">
        <v>848</v>
      </c>
      <c r="D127" s="9" t="s">
        <v>848</v>
      </c>
      <c r="E127" s="9" t="s">
        <v>849</v>
      </c>
      <c r="F127" s="9" t="s">
        <v>850</v>
      </c>
      <c r="G127" s="10">
        <v>3</v>
      </c>
      <c r="H127" s="11"/>
      <c r="I127" s="9"/>
      <c r="J127" s="11">
        <v>280.44</v>
      </c>
      <c r="K127" s="19">
        <v>9.66</v>
      </c>
      <c r="L127" s="20">
        <f t="shared" si="1"/>
        <v>2709.05</v>
      </c>
      <c r="M127" s="21"/>
      <c r="N127" s="22">
        <v>2709.05</v>
      </c>
      <c r="O127" s="23" t="s">
        <v>851</v>
      </c>
      <c r="P127" s="23" t="s">
        <v>852</v>
      </c>
      <c r="Q127" s="23" t="s">
        <v>853</v>
      </c>
      <c r="R127" s="23" t="s">
        <v>849</v>
      </c>
      <c r="S127" s="25"/>
    </row>
    <row r="128" ht="18" customHeight="1" spans="1:19">
      <c r="A128" s="8">
        <f>124-1</f>
        <v>123</v>
      </c>
      <c r="B128" s="9" t="s">
        <v>854</v>
      </c>
      <c r="C128" s="9" t="s">
        <v>855</v>
      </c>
      <c r="D128" s="9" t="s">
        <v>855</v>
      </c>
      <c r="E128" s="9" t="s">
        <v>856</v>
      </c>
      <c r="F128" s="9" t="s">
        <v>857</v>
      </c>
      <c r="G128" s="10">
        <v>3</v>
      </c>
      <c r="H128" s="11"/>
      <c r="I128" s="9"/>
      <c r="J128" s="11">
        <v>280.44</v>
      </c>
      <c r="K128" s="19">
        <v>9.66</v>
      </c>
      <c r="L128" s="20">
        <f t="shared" si="1"/>
        <v>2709.05</v>
      </c>
      <c r="M128" s="21"/>
      <c r="N128" s="22">
        <v>2709.05</v>
      </c>
      <c r="O128" s="23" t="s">
        <v>858</v>
      </c>
      <c r="P128" s="23" t="s">
        <v>859</v>
      </c>
      <c r="Q128" s="23" t="s">
        <v>860</v>
      </c>
      <c r="R128" s="23" t="s">
        <v>856</v>
      </c>
      <c r="S128" s="25"/>
    </row>
    <row r="129" ht="18" customHeight="1" spans="1:19">
      <c r="A129" s="8">
        <f>125-1</f>
        <v>124</v>
      </c>
      <c r="B129" s="9" t="s">
        <v>861</v>
      </c>
      <c r="C129" s="9" t="s">
        <v>862</v>
      </c>
      <c r="D129" s="9" t="s">
        <v>862</v>
      </c>
      <c r="E129" s="9" t="s">
        <v>863</v>
      </c>
      <c r="F129" s="9" t="s">
        <v>864</v>
      </c>
      <c r="G129" s="10">
        <v>3</v>
      </c>
      <c r="H129" s="11"/>
      <c r="I129" s="9"/>
      <c r="J129" s="11">
        <v>373.92</v>
      </c>
      <c r="K129" s="19">
        <v>9.66</v>
      </c>
      <c r="L129" s="20">
        <f t="shared" si="1"/>
        <v>3612.07</v>
      </c>
      <c r="M129" s="21"/>
      <c r="N129" s="22">
        <v>3612.07</v>
      </c>
      <c r="O129" s="23" t="s">
        <v>865</v>
      </c>
      <c r="P129" s="23" t="s">
        <v>866</v>
      </c>
      <c r="Q129" s="23" t="s">
        <v>867</v>
      </c>
      <c r="R129" s="23" t="s">
        <v>863</v>
      </c>
      <c r="S129" s="25"/>
    </row>
    <row r="130" ht="18" customHeight="1" spans="1:19">
      <c r="A130" s="8">
        <f>126-1</f>
        <v>125</v>
      </c>
      <c r="B130" s="9" t="s">
        <v>868</v>
      </c>
      <c r="C130" s="9" t="s">
        <v>869</v>
      </c>
      <c r="D130" s="9" t="s">
        <v>869</v>
      </c>
      <c r="E130" s="9" t="s">
        <v>870</v>
      </c>
      <c r="F130" s="9"/>
      <c r="G130" s="10">
        <v>3</v>
      </c>
      <c r="H130" s="11"/>
      <c r="I130" s="9"/>
      <c r="J130" s="11">
        <v>467.4</v>
      </c>
      <c r="K130" s="19">
        <v>9.66</v>
      </c>
      <c r="L130" s="20">
        <f t="shared" si="1"/>
        <v>4515.08</v>
      </c>
      <c r="M130" s="21"/>
      <c r="N130" s="22">
        <v>4515.08</v>
      </c>
      <c r="O130" s="23" t="s">
        <v>871</v>
      </c>
      <c r="P130" s="23" t="s">
        <v>872</v>
      </c>
      <c r="Q130" s="23" t="s">
        <v>873</v>
      </c>
      <c r="R130" s="23" t="s">
        <v>870</v>
      </c>
      <c r="S130" s="25"/>
    </row>
    <row r="131" ht="18" customHeight="1" spans="1:19">
      <c r="A131" s="8">
        <f>127-1</f>
        <v>126</v>
      </c>
      <c r="B131" s="9" t="s">
        <v>874</v>
      </c>
      <c r="C131" s="9" t="s">
        <v>875</v>
      </c>
      <c r="D131" s="9" t="s">
        <v>875</v>
      </c>
      <c r="E131" s="9" t="s">
        <v>876</v>
      </c>
      <c r="F131" s="9" t="s">
        <v>877</v>
      </c>
      <c r="G131" s="10">
        <v>4</v>
      </c>
      <c r="H131" s="11"/>
      <c r="I131" s="9"/>
      <c r="J131" s="11">
        <v>373.92</v>
      </c>
      <c r="K131" s="19">
        <v>9.66</v>
      </c>
      <c r="L131" s="20">
        <f t="shared" si="1"/>
        <v>3612.07</v>
      </c>
      <c r="M131" s="21"/>
      <c r="N131" s="22">
        <v>3612.07</v>
      </c>
      <c r="O131" s="23" t="s">
        <v>878</v>
      </c>
      <c r="P131" s="23" t="s">
        <v>879</v>
      </c>
      <c r="Q131" s="23" t="s">
        <v>880</v>
      </c>
      <c r="R131" s="23" t="s">
        <v>876</v>
      </c>
      <c r="S131" s="25"/>
    </row>
    <row r="132" ht="18" customHeight="1" spans="1:19">
      <c r="A132" s="8">
        <f>128-1</f>
        <v>127</v>
      </c>
      <c r="B132" s="9" t="s">
        <v>881</v>
      </c>
      <c r="C132" s="9" t="s">
        <v>882</v>
      </c>
      <c r="D132" s="9" t="s">
        <v>882</v>
      </c>
      <c r="E132" s="9" t="s">
        <v>883</v>
      </c>
      <c r="F132" s="9" t="s">
        <v>884</v>
      </c>
      <c r="G132" s="10">
        <v>4</v>
      </c>
      <c r="H132" s="11"/>
      <c r="I132" s="9"/>
      <c r="J132" s="11">
        <v>560.88</v>
      </c>
      <c r="K132" s="19">
        <v>9.66</v>
      </c>
      <c r="L132" s="20">
        <f t="shared" si="1"/>
        <v>5418.1</v>
      </c>
      <c r="M132" s="21"/>
      <c r="N132" s="22">
        <v>5418.1</v>
      </c>
      <c r="O132" s="23" t="s">
        <v>885</v>
      </c>
      <c r="P132" s="23" t="s">
        <v>886</v>
      </c>
      <c r="Q132" s="23" t="s">
        <v>887</v>
      </c>
      <c r="R132" s="23" t="s">
        <v>883</v>
      </c>
      <c r="S132" s="25"/>
    </row>
    <row r="133" ht="18" customHeight="1" spans="1:19">
      <c r="A133" s="8">
        <f>129-1</f>
        <v>128</v>
      </c>
      <c r="B133" s="9" t="s">
        <v>888</v>
      </c>
      <c r="C133" s="9" t="s">
        <v>889</v>
      </c>
      <c r="D133" s="9" t="s">
        <v>889</v>
      </c>
      <c r="E133" s="9" t="s">
        <v>890</v>
      </c>
      <c r="F133" s="9" t="s">
        <v>891</v>
      </c>
      <c r="G133" s="10">
        <v>6</v>
      </c>
      <c r="H133" s="11"/>
      <c r="I133" s="9"/>
      <c r="J133" s="11">
        <v>560.88</v>
      </c>
      <c r="K133" s="19">
        <v>9.66</v>
      </c>
      <c r="L133" s="20">
        <f t="shared" si="1"/>
        <v>5418.1</v>
      </c>
      <c r="M133" s="21"/>
      <c r="N133" s="22">
        <v>5418.1</v>
      </c>
      <c r="O133" s="23" t="s">
        <v>892</v>
      </c>
      <c r="P133" s="23" t="s">
        <v>893</v>
      </c>
      <c r="Q133" s="23" t="s">
        <v>894</v>
      </c>
      <c r="R133" s="23" t="s">
        <v>890</v>
      </c>
      <c r="S133" s="25"/>
    </row>
    <row r="134" ht="18" customHeight="1" spans="1:19">
      <c r="A134" s="8">
        <f>130-1</f>
        <v>129</v>
      </c>
      <c r="B134" s="9" t="s">
        <v>895</v>
      </c>
      <c r="C134" s="9" t="s">
        <v>896</v>
      </c>
      <c r="D134" s="9" t="s">
        <v>896</v>
      </c>
      <c r="E134" s="9" t="s">
        <v>897</v>
      </c>
      <c r="F134" s="9" t="s">
        <v>898</v>
      </c>
      <c r="G134" s="10">
        <v>4</v>
      </c>
      <c r="H134" s="11"/>
      <c r="I134" s="9"/>
      <c r="J134" s="11">
        <v>560.88</v>
      </c>
      <c r="K134" s="19">
        <v>9.66</v>
      </c>
      <c r="L134" s="20">
        <f t="shared" ref="L134:L197" si="2">ROUND((J134*K134),2)</f>
        <v>5418.1</v>
      </c>
      <c r="M134" s="21"/>
      <c r="N134" s="22">
        <v>5418.1</v>
      </c>
      <c r="O134" s="23" t="s">
        <v>899</v>
      </c>
      <c r="P134" s="23" t="s">
        <v>900</v>
      </c>
      <c r="Q134" s="23" t="s">
        <v>901</v>
      </c>
      <c r="R134" s="23" t="s">
        <v>897</v>
      </c>
      <c r="S134" s="25"/>
    </row>
    <row r="135" ht="18" customHeight="1" spans="1:19">
      <c r="A135" s="8">
        <f>131-1</f>
        <v>130</v>
      </c>
      <c r="B135" s="9" t="s">
        <v>902</v>
      </c>
      <c r="C135" s="9" t="s">
        <v>903</v>
      </c>
      <c r="D135" s="9" t="s">
        <v>903</v>
      </c>
      <c r="E135" s="9" t="s">
        <v>904</v>
      </c>
      <c r="F135" s="9" t="s">
        <v>905</v>
      </c>
      <c r="G135" s="10">
        <v>3</v>
      </c>
      <c r="H135" s="11"/>
      <c r="I135" s="9"/>
      <c r="J135" s="11">
        <v>560.88</v>
      </c>
      <c r="K135" s="19">
        <v>9.66</v>
      </c>
      <c r="L135" s="20">
        <f t="shared" si="2"/>
        <v>5418.1</v>
      </c>
      <c r="M135" s="21"/>
      <c r="N135" s="22">
        <v>5418.1</v>
      </c>
      <c r="O135" s="23" t="s">
        <v>906</v>
      </c>
      <c r="P135" s="23" t="s">
        <v>907</v>
      </c>
      <c r="Q135" s="23" t="s">
        <v>908</v>
      </c>
      <c r="R135" s="23" t="s">
        <v>904</v>
      </c>
      <c r="S135" s="25"/>
    </row>
    <row r="136" ht="18" customHeight="1" spans="1:19">
      <c r="A136" s="8">
        <f>132-1</f>
        <v>131</v>
      </c>
      <c r="B136" s="9" t="s">
        <v>909</v>
      </c>
      <c r="C136" s="9" t="s">
        <v>910</v>
      </c>
      <c r="D136" s="9" t="s">
        <v>910</v>
      </c>
      <c r="E136" s="9" t="s">
        <v>911</v>
      </c>
      <c r="F136" s="9" t="s">
        <v>912</v>
      </c>
      <c r="G136" s="10">
        <v>5</v>
      </c>
      <c r="H136" s="11"/>
      <c r="I136" s="9"/>
      <c r="J136" s="11">
        <v>467.4</v>
      </c>
      <c r="K136" s="19">
        <v>9.66</v>
      </c>
      <c r="L136" s="20">
        <f t="shared" si="2"/>
        <v>4515.08</v>
      </c>
      <c r="M136" s="21"/>
      <c r="N136" s="22">
        <v>4515.08</v>
      </c>
      <c r="O136" s="23" t="s">
        <v>913</v>
      </c>
      <c r="P136" s="23" t="s">
        <v>914</v>
      </c>
      <c r="Q136" s="23" t="s">
        <v>915</v>
      </c>
      <c r="R136" s="23" t="s">
        <v>911</v>
      </c>
      <c r="S136" s="25"/>
    </row>
    <row r="137" ht="18" customHeight="1" spans="1:19">
      <c r="A137" s="8">
        <f>133-1</f>
        <v>132</v>
      </c>
      <c r="B137" s="9" t="s">
        <v>916</v>
      </c>
      <c r="C137" s="9" t="s">
        <v>917</v>
      </c>
      <c r="D137" s="9" t="s">
        <v>917</v>
      </c>
      <c r="E137" s="9" t="s">
        <v>918</v>
      </c>
      <c r="F137" s="9" t="s">
        <v>919</v>
      </c>
      <c r="G137" s="10">
        <v>5</v>
      </c>
      <c r="H137" s="11"/>
      <c r="I137" s="9"/>
      <c r="J137" s="11">
        <v>467.4</v>
      </c>
      <c r="K137" s="19">
        <v>9.66</v>
      </c>
      <c r="L137" s="20">
        <f t="shared" si="2"/>
        <v>4515.08</v>
      </c>
      <c r="M137" s="21"/>
      <c r="N137" s="22">
        <v>4515.08</v>
      </c>
      <c r="O137" s="23" t="s">
        <v>920</v>
      </c>
      <c r="P137" s="23" t="s">
        <v>921</v>
      </c>
      <c r="Q137" s="23" t="s">
        <v>922</v>
      </c>
      <c r="R137" s="23" t="s">
        <v>918</v>
      </c>
      <c r="S137" s="25"/>
    </row>
    <row r="138" ht="18" customHeight="1" spans="1:19">
      <c r="A138" s="8">
        <f>134-1</f>
        <v>133</v>
      </c>
      <c r="B138" s="9" t="s">
        <v>923</v>
      </c>
      <c r="C138" s="9" t="s">
        <v>924</v>
      </c>
      <c r="D138" s="9" t="s">
        <v>924</v>
      </c>
      <c r="E138" s="9" t="s">
        <v>925</v>
      </c>
      <c r="F138" s="9" t="s">
        <v>926</v>
      </c>
      <c r="G138" s="10">
        <v>4</v>
      </c>
      <c r="H138" s="11"/>
      <c r="I138" s="9"/>
      <c r="J138" s="11">
        <v>373.92</v>
      </c>
      <c r="K138" s="19">
        <v>9.66</v>
      </c>
      <c r="L138" s="20">
        <f t="shared" si="2"/>
        <v>3612.07</v>
      </c>
      <c r="M138" s="21"/>
      <c r="N138" s="22">
        <v>3612.07</v>
      </c>
      <c r="O138" s="23" t="s">
        <v>927</v>
      </c>
      <c r="P138" s="23" t="s">
        <v>928</v>
      </c>
      <c r="Q138" s="23" t="s">
        <v>929</v>
      </c>
      <c r="R138" s="23" t="s">
        <v>925</v>
      </c>
      <c r="S138" s="25"/>
    </row>
    <row r="139" ht="18" customHeight="1" spans="1:19">
      <c r="A139" s="8">
        <f>135-1</f>
        <v>134</v>
      </c>
      <c r="B139" s="9" t="s">
        <v>930</v>
      </c>
      <c r="C139" s="9" t="s">
        <v>931</v>
      </c>
      <c r="D139" s="9" t="s">
        <v>931</v>
      </c>
      <c r="E139" s="9" t="s">
        <v>932</v>
      </c>
      <c r="F139" s="9" t="s">
        <v>933</v>
      </c>
      <c r="G139" s="10">
        <v>5</v>
      </c>
      <c r="H139" s="11"/>
      <c r="I139" s="9"/>
      <c r="J139" s="11">
        <v>560.88</v>
      </c>
      <c r="K139" s="19">
        <v>9.66</v>
      </c>
      <c r="L139" s="20">
        <f t="shared" si="2"/>
        <v>5418.1</v>
      </c>
      <c r="M139" s="21"/>
      <c r="N139" s="22">
        <v>5418.1</v>
      </c>
      <c r="O139" s="23" t="s">
        <v>934</v>
      </c>
      <c r="P139" s="23" t="s">
        <v>935</v>
      </c>
      <c r="Q139" s="23" t="s">
        <v>936</v>
      </c>
      <c r="R139" s="23" t="s">
        <v>932</v>
      </c>
      <c r="S139" s="25"/>
    </row>
    <row r="140" ht="18" customHeight="1" spans="1:19">
      <c r="A140" s="8">
        <f>136-1</f>
        <v>135</v>
      </c>
      <c r="B140" s="9" t="s">
        <v>937</v>
      </c>
      <c r="C140" s="9" t="s">
        <v>938</v>
      </c>
      <c r="D140" s="9" t="s">
        <v>938</v>
      </c>
      <c r="E140" s="9" t="s">
        <v>939</v>
      </c>
      <c r="F140" s="9" t="s">
        <v>940</v>
      </c>
      <c r="G140" s="10">
        <v>4</v>
      </c>
      <c r="H140" s="11"/>
      <c r="I140" s="9"/>
      <c r="J140" s="11">
        <v>373.92</v>
      </c>
      <c r="K140" s="19">
        <v>9.66</v>
      </c>
      <c r="L140" s="20">
        <f t="shared" si="2"/>
        <v>3612.07</v>
      </c>
      <c r="M140" s="21"/>
      <c r="N140" s="22">
        <v>3612.07</v>
      </c>
      <c r="O140" s="23" t="s">
        <v>941</v>
      </c>
      <c r="P140" s="23" t="s">
        <v>942</v>
      </c>
      <c r="Q140" s="23" t="s">
        <v>943</v>
      </c>
      <c r="R140" s="23" t="s">
        <v>939</v>
      </c>
      <c r="S140" s="25"/>
    </row>
    <row r="141" ht="18" customHeight="1" spans="1:19">
      <c r="A141" s="8">
        <f>137-1</f>
        <v>136</v>
      </c>
      <c r="B141" s="9" t="s">
        <v>944</v>
      </c>
      <c r="C141" s="9" t="s">
        <v>945</v>
      </c>
      <c r="D141" s="9" t="s">
        <v>945</v>
      </c>
      <c r="E141" s="9" t="s">
        <v>946</v>
      </c>
      <c r="F141" s="9" t="s">
        <v>947</v>
      </c>
      <c r="G141" s="10">
        <v>3</v>
      </c>
      <c r="H141" s="11"/>
      <c r="I141" s="9"/>
      <c r="J141" s="11">
        <v>280.44</v>
      </c>
      <c r="K141" s="19">
        <v>9.66</v>
      </c>
      <c r="L141" s="20">
        <f t="shared" si="2"/>
        <v>2709.05</v>
      </c>
      <c r="M141" s="21"/>
      <c r="N141" s="22">
        <v>2709.05</v>
      </c>
      <c r="O141" s="23" t="s">
        <v>948</v>
      </c>
      <c r="P141" s="23" t="s">
        <v>949</v>
      </c>
      <c r="Q141" s="23" t="s">
        <v>950</v>
      </c>
      <c r="R141" s="23" t="s">
        <v>946</v>
      </c>
      <c r="S141" s="25"/>
    </row>
    <row r="142" ht="18" customHeight="1" spans="1:19">
      <c r="A142" s="8">
        <f>138-1</f>
        <v>137</v>
      </c>
      <c r="B142" s="9" t="s">
        <v>951</v>
      </c>
      <c r="C142" s="9" t="s">
        <v>952</v>
      </c>
      <c r="D142" s="9" t="s">
        <v>952</v>
      </c>
      <c r="E142" s="9" t="s">
        <v>953</v>
      </c>
      <c r="F142" s="9" t="s">
        <v>954</v>
      </c>
      <c r="G142" s="10">
        <v>2</v>
      </c>
      <c r="H142" s="11"/>
      <c r="I142" s="9"/>
      <c r="J142" s="11">
        <v>186.96</v>
      </c>
      <c r="K142" s="19">
        <v>9.66</v>
      </c>
      <c r="L142" s="20">
        <f t="shared" si="2"/>
        <v>1806.03</v>
      </c>
      <c r="M142" s="21"/>
      <c r="N142" s="22">
        <v>1806.03</v>
      </c>
      <c r="O142" s="23" t="s">
        <v>955</v>
      </c>
      <c r="P142" s="23" t="s">
        <v>956</v>
      </c>
      <c r="Q142" s="23" t="s">
        <v>957</v>
      </c>
      <c r="R142" s="23" t="s">
        <v>953</v>
      </c>
      <c r="S142" s="25"/>
    </row>
    <row r="143" ht="18" customHeight="1" spans="1:19">
      <c r="A143" s="8">
        <f>139-1</f>
        <v>138</v>
      </c>
      <c r="B143" s="9" t="s">
        <v>958</v>
      </c>
      <c r="C143" s="9" t="s">
        <v>959</v>
      </c>
      <c r="D143" s="9" t="s">
        <v>959</v>
      </c>
      <c r="E143" s="9" t="s">
        <v>960</v>
      </c>
      <c r="F143" s="9"/>
      <c r="G143" s="10">
        <v>3</v>
      </c>
      <c r="H143" s="11"/>
      <c r="I143" s="9"/>
      <c r="J143" s="11">
        <v>280.44</v>
      </c>
      <c r="K143" s="19">
        <v>9.66</v>
      </c>
      <c r="L143" s="20">
        <f t="shared" si="2"/>
        <v>2709.05</v>
      </c>
      <c r="M143" s="21"/>
      <c r="N143" s="22">
        <v>2709.05</v>
      </c>
      <c r="O143" s="23" t="s">
        <v>961</v>
      </c>
      <c r="P143" s="23" t="s">
        <v>962</v>
      </c>
      <c r="Q143" s="23" t="s">
        <v>963</v>
      </c>
      <c r="R143" s="23" t="s">
        <v>960</v>
      </c>
      <c r="S143" s="25"/>
    </row>
    <row r="144" ht="18" customHeight="1" spans="1:19">
      <c r="A144" s="8">
        <f>140-1</f>
        <v>139</v>
      </c>
      <c r="B144" s="9" t="s">
        <v>964</v>
      </c>
      <c r="C144" s="9" t="s">
        <v>965</v>
      </c>
      <c r="D144" s="9" t="s">
        <v>965</v>
      </c>
      <c r="E144" s="9" t="s">
        <v>966</v>
      </c>
      <c r="F144" s="9"/>
      <c r="G144" s="10">
        <v>2</v>
      </c>
      <c r="H144" s="11"/>
      <c r="I144" s="9"/>
      <c r="J144" s="11">
        <v>280.44</v>
      </c>
      <c r="K144" s="19">
        <v>9.66</v>
      </c>
      <c r="L144" s="20">
        <f t="shared" si="2"/>
        <v>2709.05</v>
      </c>
      <c r="M144" s="21"/>
      <c r="N144" s="22">
        <v>2709.05</v>
      </c>
      <c r="O144" s="23" t="s">
        <v>967</v>
      </c>
      <c r="P144" s="23" t="s">
        <v>968</v>
      </c>
      <c r="Q144" s="23" t="s">
        <v>969</v>
      </c>
      <c r="R144" s="23" t="s">
        <v>966</v>
      </c>
      <c r="S144" s="25"/>
    </row>
    <row r="145" ht="18" customHeight="1" spans="1:19">
      <c r="A145" s="8">
        <f>141-1</f>
        <v>140</v>
      </c>
      <c r="B145" s="9" t="s">
        <v>970</v>
      </c>
      <c r="C145" s="9" t="s">
        <v>971</v>
      </c>
      <c r="D145" s="9" t="s">
        <v>971</v>
      </c>
      <c r="E145" s="9" t="s">
        <v>972</v>
      </c>
      <c r="F145" s="9"/>
      <c r="G145" s="10">
        <v>2</v>
      </c>
      <c r="H145" s="11"/>
      <c r="I145" s="9"/>
      <c r="J145" s="11">
        <v>280.44</v>
      </c>
      <c r="K145" s="19">
        <v>9.66</v>
      </c>
      <c r="L145" s="20">
        <f t="shared" si="2"/>
        <v>2709.05</v>
      </c>
      <c r="M145" s="21"/>
      <c r="N145" s="22">
        <v>2709.05</v>
      </c>
      <c r="O145" s="23" t="s">
        <v>973</v>
      </c>
      <c r="P145" s="23" t="s">
        <v>974</v>
      </c>
      <c r="Q145" s="23" t="s">
        <v>975</v>
      </c>
      <c r="R145" s="23" t="s">
        <v>972</v>
      </c>
      <c r="S145" s="25"/>
    </row>
    <row r="146" ht="18" customHeight="1" spans="1:19">
      <c r="A146" s="8">
        <f>142-1</f>
        <v>141</v>
      </c>
      <c r="B146" s="9" t="s">
        <v>976</v>
      </c>
      <c r="C146" s="9" t="s">
        <v>977</v>
      </c>
      <c r="D146" s="9" t="s">
        <v>977</v>
      </c>
      <c r="E146" s="9" t="s">
        <v>978</v>
      </c>
      <c r="F146" s="9" t="s">
        <v>979</v>
      </c>
      <c r="G146" s="10">
        <v>3</v>
      </c>
      <c r="H146" s="11"/>
      <c r="I146" s="9"/>
      <c r="J146" s="11">
        <v>186.96</v>
      </c>
      <c r="K146" s="19">
        <v>9.66</v>
      </c>
      <c r="L146" s="20">
        <f t="shared" si="2"/>
        <v>1806.03</v>
      </c>
      <c r="M146" s="21"/>
      <c r="N146" s="22">
        <v>1806.03</v>
      </c>
      <c r="O146" s="23" t="s">
        <v>980</v>
      </c>
      <c r="P146" s="23" t="s">
        <v>981</v>
      </c>
      <c r="Q146" s="23" t="s">
        <v>982</v>
      </c>
      <c r="R146" s="23" t="s">
        <v>978</v>
      </c>
      <c r="S146" s="25"/>
    </row>
    <row r="147" ht="18" customHeight="1" spans="1:19">
      <c r="A147" s="8">
        <f>143-1</f>
        <v>142</v>
      </c>
      <c r="B147" s="9" t="s">
        <v>983</v>
      </c>
      <c r="C147" s="9" t="s">
        <v>984</v>
      </c>
      <c r="D147" s="9" t="s">
        <v>984</v>
      </c>
      <c r="E147" s="9" t="s">
        <v>985</v>
      </c>
      <c r="F147" s="9" t="s">
        <v>986</v>
      </c>
      <c r="G147" s="10">
        <v>3</v>
      </c>
      <c r="H147" s="11"/>
      <c r="I147" s="9"/>
      <c r="J147" s="11">
        <v>467.4</v>
      </c>
      <c r="K147" s="19">
        <v>9.66</v>
      </c>
      <c r="L147" s="20">
        <f t="shared" si="2"/>
        <v>4515.08</v>
      </c>
      <c r="M147" s="21"/>
      <c r="N147" s="22">
        <v>4515.08</v>
      </c>
      <c r="O147" s="23" t="s">
        <v>987</v>
      </c>
      <c r="P147" s="23" t="s">
        <v>988</v>
      </c>
      <c r="Q147" s="23" t="s">
        <v>989</v>
      </c>
      <c r="R147" s="23" t="s">
        <v>985</v>
      </c>
      <c r="S147" s="25"/>
    </row>
    <row r="148" ht="18" customHeight="1" spans="1:19">
      <c r="A148" s="8">
        <f>144-1</f>
        <v>143</v>
      </c>
      <c r="B148" s="9" t="s">
        <v>990</v>
      </c>
      <c r="C148" s="9" t="s">
        <v>991</v>
      </c>
      <c r="D148" s="9" t="s">
        <v>991</v>
      </c>
      <c r="E148" s="9" t="s">
        <v>992</v>
      </c>
      <c r="F148" s="9"/>
      <c r="G148" s="10">
        <v>2</v>
      </c>
      <c r="H148" s="11"/>
      <c r="I148" s="9"/>
      <c r="J148" s="11">
        <v>93.48</v>
      </c>
      <c r="K148" s="19">
        <v>9.66</v>
      </c>
      <c r="L148" s="20">
        <f t="shared" si="2"/>
        <v>903.02</v>
      </c>
      <c r="M148" s="21"/>
      <c r="N148" s="22">
        <v>903.02</v>
      </c>
      <c r="O148" s="23" t="s">
        <v>993</v>
      </c>
      <c r="P148" s="23" t="s">
        <v>994</v>
      </c>
      <c r="Q148" s="23" t="s">
        <v>995</v>
      </c>
      <c r="R148" s="23" t="s">
        <v>992</v>
      </c>
      <c r="S148" s="25"/>
    </row>
    <row r="149" ht="18" customHeight="1" spans="1:19">
      <c r="A149" s="8">
        <f>145-1</f>
        <v>144</v>
      </c>
      <c r="B149" s="9" t="s">
        <v>996</v>
      </c>
      <c r="C149" s="9" t="s">
        <v>997</v>
      </c>
      <c r="D149" s="9" t="s">
        <v>997</v>
      </c>
      <c r="E149" s="9" t="s">
        <v>998</v>
      </c>
      <c r="F149" s="9" t="s">
        <v>999</v>
      </c>
      <c r="G149" s="10">
        <v>5</v>
      </c>
      <c r="H149" s="11"/>
      <c r="I149" s="9"/>
      <c r="J149" s="11">
        <v>264.48</v>
      </c>
      <c r="K149" s="19">
        <v>9.66</v>
      </c>
      <c r="L149" s="20">
        <f t="shared" si="2"/>
        <v>2554.88</v>
      </c>
      <c r="M149" s="21"/>
      <c r="N149" s="22">
        <v>2554.88</v>
      </c>
      <c r="O149" s="23" t="s">
        <v>1000</v>
      </c>
      <c r="P149" s="23" t="s">
        <v>1001</v>
      </c>
      <c r="Q149" s="23" t="s">
        <v>1002</v>
      </c>
      <c r="R149" s="23" t="s">
        <v>998</v>
      </c>
      <c r="S149" s="25"/>
    </row>
    <row r="150" ht="18" customHeight="1" spans="1:19">
      <c r="A150" s="8">
        <f>146-1</f>
        <v>145</v>
      </c>
      <c r="B150" s="9" t="s">
        <v>1003</v>
      </c>
      <c r="C150" s="9" t="s">
        <v>1004</v>
      </c>
      <c r="D150" s="9" t="s">
        <v>1004</v>
      </c>
      <c r="E150" s="9" t="s">
        <v>1005</v>
      </c>
      <c r="F150" s="9" t="s">
        <v>1006</v>
      </c>
      <c r="G150" s="10">
        <v>3</v>
      </c>
      <c r="H150" s="11"/>
      <c r="I150" s="9"/>
      <c r="J150" s="11">
        <v>198.36</v>
      </c>
      <c r="K150" s="19">
        <v>9.66</v>
      </c>
      <c r="L150" s="20">
        <f t="shared" si="2"/>
        <v>1916.16</v>
      </c>
      <c r="M150" s="21"/>
      <c r="N150" s="22">
        <v>1916.16</v>
      </c>
      <c r="O150" s="23" t="s">
        <v>1007</v>
      </c>
      <c r="P150" s="23" t="s">
        <v>1008</v>
      </c>
      <c r="Q150" s="23" t="s">
        <v>1009</v>
      </c>
      <c r="R150" s="23" t="s">
        <v>1005</v>
      </c>
      <c r="S150" s="25"/>
    </row>
    <row r="151" ht="18" customHeight="1" spans="1:19">
      <c r="A151" s="8">
        <f>147-1</f>
        <v>146</v>
      </c>
      <c r="B151" s="9" t="s">
        <v>1010</v>
      </c>
      <c r="C151" s="9" t="s">
        <v>1011</v>
      </c>
      <c r="D151" s="9" t="s">
        <v>1011</v>
      </c>
      <c r="E151" s="9" t="s">
        <v>1012</v>
      </c>
      <c r="F151" s="9"/>
      <c r="G151" s="10">
        <v>1</v>
      </c>
      <c r="H151" s="11"/>
      <c r="I151" s="9"/>
      <c r="J151" s="11">
        <v>66.12</v>
      </c>
      <c r="K151" s="19">
        <v>9.66</v>
      </c>
      <c r="L151" s="20">
        <f t="shared" si="2"/>
        <v>638.72</v>
      </c>
      <c r="M151" s="21"/>
      <c r="N151" s="22">
        <v>638.72</v>
      </c>
      <c r="O151" s="23" t="s">
        <v>1013</v>
      </c>
      <c r="P151" s="23" t="s">
        <v>1014</v>
      </c>
      <c r="Q151" s="23" t="s">
        <v>1015</v>
      </c>
      <c r="R151" s="23" t="s">
        <v>1012</v>
      </c>
      <c r="S151" s="25"/>
    </row>
    <row r="152" ht="18" customHeight="1" spans="1:19">
      <c r="A152" s="8">
        <f>148-1</f>
        <v>147</v>
      </c>
      <c r="B152" s="9" t="s">
        <v>1016</v>
      </c>
      <c r="C152" s="9" t="s">
        <v>1017</v>
      </c>
      <c r="D152" s="9" t="s">
        <v>1017</v>
      </c>
      <c r="E152" s="9" t="s">
        <v>1018</v>
      </c>
      <c r="F152" s="9" t="s">
        <v>1019</v>
      </c>
      <c r="G152" s="10">
        <v>4</v>
      </c>
      <c r="H152" s="11"/>
      <c r="I152" s="9"/>
      <c r="J152" s="11">
        <v>264.48</v>
      </c>
      <c r="K152" s="19">
        <v>9.66</v>
      </c>
      <c r="L152" s="20">
        <f t="shared" si="2"/>
        <v>2554.88</v>
      </c>
      <c r="M152" s="21"/>
      <c r="N152" s="22">
        <v>2554.88</v>
      </c>
      <c r="O152" s="23" t="s">
        <v>1020</v>
      </c>
      <c r="P152" s="23" t="s">
        <v>1021</v>
      </c>
      <c r="Q152" s="23" t="s">
        <v>1022</v>
      </c>
      <c r="R152" s="23" t="s">
        <v>1018</v>
      </c>
      <c r="S152" s="25"/>
    </row>
    <row r="153" ht="18" customHeight="1" spans="1:19">
      <c r="A153" s="8">
        <f>149-1</f>
        <v>148</v>
      </c>
      <c r="B153" s="9" t="s">
        <v>1023</v>
      </c>
      <c r="C153" s="9" t="s">
        <v>1024</v>
      </c>
      <c r="D153" s="9" t="s">
        <v>1024</v>
      </c>
      <c r="E153" s="9" t="s">
        <v>1025</v>
      </c>
      <c r="F153" s="9" t="s">
        <v>1026</v>
      </c>
      <c r="G153" s="10">
        <v>4</v>
      </c>
      <c r="H153" s="11"/>
      <c r="I153" s="9"/>
      <c r="J153" s="11">
        <v>264.48</v>
      </c>
      <c r="K153" s="19">
        <v>9.66</v>
      </c>
      <c r="L153" s="20">
        <f t="shared" si="2"/>
        <v>2554.88</v>
      </c>
      <c r="M153" s="21"/>
      <c r="N153" s="22">
        <v>2554.88</v>
      </c>
      <c r="O153" s="23" t="s">
        <v>1027</v>
      </c>
      <c r="P153" s="23" t="s">
        <v>1028</v>
      </c>
      <c r="Q153" s="23" t="s">
        <v>1029</v>
      </c>
      <c r="R153" s="23" t="s">
        <v>1025</v>
      </c>
      <c r="S153" s="25"/>
    </row>
    <row r="154" ht="18" customHeight="1" spans="1:19">
      <c r="A154" s="8">
        <f>150-1</f>
        <v>149</v>
      </c>
      <c r="B154" s="9" t="s">
        <v>1030</v>
      </c>
      <c r="C154" s="9" t="s">
        <v>1031</v>
      </c>
      <c r="D154" s="9" t="s">
        <v>1031</v>
      </c>
      <c r="E154" s="9" t="s">
        <v>1032</v>
      </c>
      <c r="F154" s="9" t="s">
        <v>1033</v>
      </c>
      <c r="G154" s="10">
        <v>4</v>
      </c>
      <c r="H154" s="11"/>
      <c r="I154" s="9"/>
      <c r="J154" s="11">
        <v>264.48</v>
      </c>
      <c r="K154" s="19">
        <v>9.66</v>
      </c>
      <c r="L154" s="20">
        <f t="shared" si="2"/>
        <v>2554.88</v>
      </c>
      <c r="M154" s="21"/>
      <c r="N154" s="22">
        <v>2554.88</v>
      </c>
      <c r="O154" s="23" t="s">
        <v>1034</v>
      </c>
      <c r="P154" s="23" t="s">
        <v>1035</v>
      </c>
      <c r="Q154" s="23" t="s">
        <v>1036</v>
      </c>
      <c r="R154" s="23" t="s">
        <v>1032</v>
      </c>
      <c r="S154" s="25"/>
    </row>
    <row r="155" ht="18" customHeight="1" spans="1:19">
      <c r="A155" s="8">
        <f>151-1</f>
        <v>150</v>
      </c>
      <c r="B155" s="9" t="s">
        <v>1037</v>
      </c>
      <c r="C155" s="9" t="s">
        <v>1038</v>
      </c>
      <c r="D155" s="9" t="s">
        <v>1038</v>
      </c>
      <c r="E155" s="9" t="s">
        <v>1039</v>
      </c>
      <c r="F155" s="9" t="s">
        <v>1040</v>
      </c>
      <c r="G155" s="10">
        <v>5</v>
      </c>
      <c r="H155" s="11"/>
      <c r="I155" s="9"/>
      <c r="J155" s="11">
        <v>396.72</v>
      </c>
      <c r="K155" s="19">
        <v>9.66</v>
      </c>
      <c r="L155" s="20">
        <f t="shared" si="2"/>
        <v>3832.32</v>
      </c>
      <c r="M155" s="21" t="s">
        <v>1041</v>
      </c>
      <c r="N155" s="22">
        <v>3832.32</v>
      </c>
      <c r="O155" s="23" t="s">
        <v>1042</v>
      </c>
      <c r="P155" s="23" t="s">
        <v>1043</v>
      </c>
      <c r="Q155" s="23" t="s">
        <v>1044</v>
      </c>
      <c r="R155" s="23" t="s">
        <v>1039</v>
      </c>
      <c r="S155" s="25"/>
    </row>
    <row r="156" ht="18" customHeight="1" spans="1:19">
      <c r="A156" s="8">
        <f>152-1</f>
        <v>151</v>
      </c>
      <c r="B156" s="9" t="s">
        <v>1045</v>
      </c>
      <c r="C156" s="9" t="s">
        <v>1046</v>
      </c>
      <c r="D156" s="9" t="s">
        <v>1046</v>
      </c>
      <c r="E156" s="9" t="s">
        <v>1047</v>
      </c>
      <c r="F156" s="9" t="s">
        <v>1048</v>
      </c>
      <c r="G156" s="10">
        <v>6</v>
      </c>
      <c r="H156" s="11"/>
      <c r="I156" s="9"/>
      <c r="J156" s="11">
        <v>264.48</v>
      </c>
      <c r="K156" s="19">
        <v>9.66</v>
      </c>
      <c r="L156" s="20">
        <f t="shared" si="2"/>
        <v>2554.88</v>
      </c>
      <c r="M156" s="21"/>
      <c r="N156" s="22">
        <v>2554.88</v>
      </c>
      <c r="O156" s="23" t="s">
        <v>1049</v>
      </c>
      <c r="P156" s="23" t="s">
        <v>1050</v>
      </c>
      <c r="Q156" s="23" t="s">
        <v>1051</v>
      </c>
      <c r="R156" s="23" t="s">
        <v>1047</v>
      </c>
      <c r="S156" s="25"/>
    </row>
    <row r="157" ht="18" customHeight="1" spans="1:19">
      <c r="A157" s="8">
        <f>153-1</f>
        <v>152</v>
      </c>
      <c r="B157" s="9" t="s">
        <v>1052</v>
      </c>
      <c r="C157" s="9" t="s">
        <v>821</v>
      </c>
      <c r="D157" s="9" t="s">
        <v>821</v>
      </c>
      <c r="E157" s="9" t="s">
        <v>1053</v>
      </c>
      <c r="F157" s="9" t="s">
        <v>1054</v>
      </c>
      <c r="G157" s="10">
        <v>4</v>
      </c>
      <c r="H157" s="11"/>
      <c r="I157" s="9"/>
      <c r="J157" s="11">
        <v>396.72</v>
      </c>
      <c r="K157" s="19">
        <v>9.66</v>
      </c>
      <c r="L157" s="20">
        <f t="shared" si="2"/>
        <v>3832.32</v>
      </c>
      <c r="M157" s="21"/>
      <c r="N157" s="22">
        <v>3832.32</v>
      </c>
      <c r="O157" s="23" t="s">
        <v>1055</v>
      </c>
      <c r="P157" s="23" t="s">
        <v>1056</v>
      </c>
      <c r="Q157" s="23" t="s">
        <v>1057</v>
      </c>
      <c r="R157" s="23" t="s">
        <v>1053</v>
      </c>
      <c r="S157" s="25"/>
    </row>
    <row r="158" ht="18" customHeight="1" spans="1:19">
      <c r="A158" s="8">
        <f>154-1</f>
        <v>153</v>
      </c>
      <c r="B158" s="9" t="s">
        <v>1058</v>
      </c>
      <c r="C158" s="9" t="s">
        <v>1059</v>
      </c>
      <c r="D158" s="9" t="s">
        <v>1059</v>
      </c>
      <c r="E158" s="9" t="s">
        <v>1060</v>
      </c>
      <c r="F158" s="9" t="s">
        <v>1061</v>
      </c>
      <c r="G158" s="10">
        <v>4</v>
      </c>
      <c r="H158" s="11"/>
      <c r="I158" s="9"/>
      <c r="J158" s="11">
        <v>462.84</v>
      </c>
      <c r="K158" s="19">
        <v>9.66</v>
      </c>
      <c r="L158" s="20">
        <f t="shared" si="2"/>
        <v>4471.03</v>
      </c>
      <c r="M158" s="21"/>
      <c r="N158" s="22">
        <v>4471.03</v>
      </c>
      <c r="O158" s="23" t="s">
        <v>1062</v>
      </c>
      <c r="P158" s="23" t="s">
        <v>1063</v>
      </c>
      <c r="Q158" s="23" t="s">
        <v>1064</v>
      </c>
      <c r="R158" s="23" t="s">
        <v>1060</v>
      </c>
      <c r="S158" s="25"/>
    </row>
    <row r="159" ht="18" customHeight="1" spans="1:19">
      <c r="A159" s="8">
        <f>155-1</f>
        <v>154</v>
      </c>
      <c r="B159" s="9" t="s">
        <v>1065</v>
      </c>
      <c r="C159" s="9" t="s">
        <v>1066</v>
      </c>
      <c r="D159" s="9" t="s">
        <v>1066</v>
      </c>
      <c r="E159" s="9" t="s">
        <v>1067</v>
      </c>
      <c r="F159" s="9" t="s">
        <v>1068</v>
      </c>
      <c r="G159" s="10">
        <v>3</v>
      </c>
      <c r="H159" s="11"/>
      <c r="I159" s="9"/>
      <c r="J159" s="11">
        <v>330.6</v>
      </c>
      <c r="K159" s="19">
        <v>9.66</v>
      </c>
      <c r="L159" s="20">
        <f t="shared" si="2"/>
        <v>3193.6</v>
      </c>
      <c r="M159" s="21"/>
      <c r="N159" s="22">
        <v>3193.6</v>
      </c>
      <c r="O159" s="23" t="s">
        <v>1069</v>
      </c>
      <c r="P159" s="23" t="s">
        <v>1070</v>
      </c>
      <c r="Q159" s="23" t="s">
        <v>1071</v>
      </c>
      <c r="R159" s="23" t="s">
        <v>1067</v>
      </c>
      <c r="S159" s="25"/>
    </row>
    <row r="160" ht="18" customHeight="1" spans="1:19">
      <c r="A160" s="8">
        <f>156-1</f>
        <v>155</v>
      </c>
      <c r="B160" s="9" t="s">
        <v>1072</v>
      </c>
      <c r="C160" s="9" t="s">
        <v>1073</v>
      </c>
      <c r="D160" s="9" t="s">
        <v>1073</v>
      </c>
      <c r="E160" s="9" t="s">
        <v>1074</v>
      </c>
      <c r="F160" s="9"/>
      <c r="G160" s="10">
        <v>2</v>
      </c>
      <c r="H160" s="11"/>
      <c r="I160" s="9"/>
      <c r="J160" s="11">
        <v>264.48</v>
      </c>
      <c r="K160" s="19">
        <v>9.66</v>
      </c>
      <c r="L160" s="20">
        <f t="shared" si="2"/>
        <v>2554.88</v>
      </c>
      <c r="M160" s="21"/>
      <c r="N160" s="22">
        <v>2554.88</v>
      </c>
      <c r="O160" s="23" t="s">
        <v>1075</v>
      </c>
      <c r="P160" s="23" t="s">
        <v>1076</v>
      </c>
      <c r="Q160" s="23" t="s">
        <v>1077</v>
      </c>
      <c r="R160" s="23" t="s">
        <v>1074</v>
      </c>
      <c r="S160" s="25"/>
    </row>
    <row r="161" ht="18" customHeight="1" spans="1:19">
      <c r="A161" s="8">
        <f>157-1</f>
        <v>156</v>
      </c>
      <c r="B161" s="9" t="s">
        <v>1078</v>
      </c>
      <c r="C161" s="9" t="s">
        <v>1079</v>
      </c>
      <c r="D161" s="9" t="s">
        <v>1079</v>
      </c>
      <c r="E161" s="9" t="s">
        <v>1080</v>
      </c>
      <c r="F161" s="9" t="s">
        <v>1081</v>
      </c>
      <c r="G161" s="10">
        <v>7</v>
      </c>
      <c r="H161" s="11"/>
      <c r="I161" s="9"/>
      <c r="J161" s="11">
        <v>528.96</v>
      </c>
      <c r="K161" s="19">
        <v>9.66</v>
      </c>
      <c r="L161" s="20">
        <f t="shared" si="2"/>
        <v>5109.75</v>
      </c>
      <c r="M161" s="21"/>
      <c r="N161" s="22">
        <v>5109.75</v>
      </c>
      <c r="O161" s="23" t="s">
        <v>1082</v>
      </c>
      <c r="P161" s="23" t="s">
        <v>1083</v>
      </c>
      <c r="Q161" s="23" t="s">
        <v>1084</v>
      </c>
      <c r="R161" s="23" t="s">
        <v>1080</v>
      </c>
      <c r="S161" s="25"/>
    </row>
    <row r="162" ht="18" customHeight="1" spans="1:19">
      <c r="A162" s="8">
        <f>158-1</f>
        <v>157</v>
      </c>
      <c r="B162" s="9" t="s">
        <v>1085</v>
      </c>
      <c r="C162" s="9" t="s">
        <v>1086</v>
      </c>
      <c r="D162" s="9" t="s">
        <v>1086</v>
      </c>
      <c r="E162" s="9" t="s">
        <v>1087</v>
      </c>
      <c r="F162" s="9" t="s">
        <v>1088</v>
      </c>
      <c r="G162" s="10">
        <v>4</v>
      </c>
      <c r="H162" s="11"/>
      <c r="I162" s="9"/>
      <c r="J162" s="11">
        <v>264.48</v>
      </c>
      <c r="K162" s="19">
        <v>9.66</v>
      </c>
      <c r="L162" s="20">
        <f t="shared" si="2"/>
        <v>2554.88</v>
      </c>
      <c r="M162" s="21"/>
      <c r="N162" s="22">
        <v>2554.88</v>
      </c>
      <c r="O162" s="23" t="s">
        <v>1089</v>
      </c>
      <c r="P162" s="23" t="s">
        <v>1090</v>
      </c>
      <c r="Q162" s="23" t="s">
        <v>1091</v>
      </c>
      <c r="R162" s="23" t="s">
        <v>1087</v>
      </c>
      <c r="S162" s="25"/>
    </row>
    <row r="163" ht="18" customHeight="1" spans="1:19">
      <c r="A163" s="8">
        <f>159-1</f>
        <v>158</v>
      </c>
      <c r="B163" s="9" t="s">
        <v>1092</v>
      </c>
      <c r="C163" s="9" t="s">
        <v>1093</v>
      </c>
      <c r="D163" s="9" t="s">
        <v>1093</v>
      </c>
      <c r="E163" s="9" t="s">
        <v>1094</v>
      </c>
      <c r="F163" s="9" t="s">
        <v>1095</v>
      </c>
      <c r="G163" s="10">
        <v>5</v>
      </c>
      <c r="H163" s="11"/>
      <c r="I163" s="9"/>
      <c r="J163" s="11">
        <v>396.72</v>
      </c>
      <c r="K163" s="19">
        <v>9.66</v>
      </c>
      <c r="L163" s="20">
        <f t="shared" si="2"/>
        <v>3832.32</v>
      </c>
      <c r="M163" s="21"/>
      <c r="N163" s="22">
        <v>3832.32</v>
      </c>
      <c r="O163" s="23" t="s">
        <v>1096</v>
      </c>
      <c r="P163" s="23" t="s">
        <v>1097</v>
      </c>
      <c r="Q163" s="23" t="s">
        <v>1098</v>
      </c>
      <c r="R163" s="23" t="s">
        <v>1094</v>
      </c>
      <c r="S163" s="25"/>
    </row>
    <row r="164" ht="18" customHeight="1" spans="1:19">
      <c r="A164" s="8">
        <f>160-1</f>
        <v>159</v>
      </c>
      <c r="B164" s="9" t="s">
        <v>1099</v>
      </c>
      <c r="C164" s="9" t="s">
        <v>1100</v>
      </c>
      <c r="D164" s="9" t="s">
        <v>1100</v>
      </c>
      <c r="E164" s="9" t="s">
        <v>1101</v>
      </c>
      <c r="F164" s="9"/>
      <c r="G164" s="10">
        <v>5</v>
      </c>
      <c r="H164" s="11"/>
      <c r="I164" s="9"/>
      <c r="J164" s="11">
        <v>528.96</v>
      </c>
      <c r="K164" s="19">
        <v>9.66</v>
      </c>
      <c r="L164" s="20">
        <f t="shared" si="2"/>
        <v>5109.75</v>
      </c>
      <c r="M164" s="21"/>
      <c r="N164" s="22">
        <v>5109.75</v>
      </c>
      <c r="O164" s="23" t="s">
        <v>1102</v>
      </c>
      <c r="P164" s="23" t="s">
        <v>1103</v>
      </c>
      <c r="Q164" s="23" t="s">
        <v>1104</v>
      </c>
      <c r="R164" s="23" t="s">
        <v>1101</v>
      </c>
      <c r="S164" s="25"/>
    </row>
    <row r="165" ht="18" customHeight="1" spans="1:19">
      <c r="A165" s="8">
        <f>161-1</f>
        <v>160</v>
      </c>
      <c r="B165" s="9" t="s">
        <v>1105</v>
      </c>
      <c r="C165" s="9" t="s">
        <v>1106</v>
      </c>
      <c r="D165" s="9" t="s">
        <v>1106</v>
      </c>
      <c r="E165" s="9" t="s">
        <v>1107</v>
      </c>
      <c r="F165" s="9" t="s">
        <v>1108</v>
      </c>
      <c r="G165" s="10">
        <v>5</v>
      </c>
      <c r="H165" s="11"/>
      <c r="I165" s="9"/>
      <c r="J165" s="11">
        <v>396.72</v>
      </c>
      <c r="K165" s="19">
        <v>9.66</v>
      </c>
      <c r="L165" s="20">
        <f t="shared" si="2"/>
        <v>3832.32</v>
      </c>
      <c r="M165" s="21"/>
      <c r="N165" s="22">
        <v>3832.32</v>
      </c>
      <c r="O165" s="23" t="s">
        <v>1109</v>
      </c>
      <c r="P165" s="23" t="s">
        <v>1110</v>
      </c>
      <c r="Q165" s="23" t="s">
        <v>1111</v>
      </c>
      <c r="R165" s="23" t="s">
        <v>1107</v>
      </c>
      <c r="S165" s="25"/>
    </row>
    <row r="166" ht="18" customHeight="1" spans="1:19">
      <c r="A166" s="8">
        <f>162-1</f>
        <v>161</v>
      </c>
      <c r="B166" s="9" t="s">
        <v>1112</v>
      </c>
      <c r="C166" s="9" t="s">
        <v>1113</v>
      </c>
      <c r="D166" s="9" t="s">
        <v>1113</v>
      </c>
      <c r="E166" s="9" t="s">
        <v>1114</v>
      </c>
      <c r="F166" s="9" t="s">
        <v>1115</v>
      </c>
      <c r="G166" s="10">
        <v>5</v>
      </c>
      <c r="H166" s="11"/>
      <c r="I166" s="9"/>
      <c r="J166" s="11">
        <v>396.72</v>
      </c>
      <c r="K166" s="19">
        <v>9.66</v>
      </c>
      <c r="L166" s="20">
        <f t="shared" si="2"/>
        <v>3832.32</v>
      </c>
      <c r="M166" s="21"/>
      <c r="N166" s="22">
        <v>3832.32</v>
      </c>
      <c r="O166" s="23" t="s">
        <v>1116</v>
      </c>
      <c r="P166" s="23" t="s">
        <v>1117</v>
      </c>
      <c r="Q166" s="23" t="s">
        <v>1118</v>
      </c>
      <c r="R166" s="23" t="s">
        <v>1114</v>
      </c>
      <c r="S166" s="25"/>
    </row>
    <row r="167" ht="18" customHeight="1" spans="1:19">
      <c r="A167" s="8">
        <f>163-1</f>
        <v>162</v>
      </c>
      <c r="B167" s="9" t="s">
        <v>1119</v>
      </c>
      <c r="C167" s="9" t="s">
        <v>1120</v>
      </c>
      <c r="D167" s="9" t="s">
        <v>1120</v>
      </c>
      <c r="E167" s="9" t="s">
        <v>1121</v>
      </c>
      <c r="F167" s="9" t="s">
        <v>1122</v>
      </c>
      <c r="G167" s="10">
        <v>4</v>
      </c>
      <c r="H167" s="11"/>
      <c r="I167" s="9"/>
      <c r="J167" s="11">
        <v>330.6</v>
      </c>
      <c r="K167" s="19">
        <v>9.66</v>
      </c>
      <c r="L167" s="20">
        <f t="shared" si="2"/>
        <v>3193.6</v>
      </c>
      <c r="M167" s="21"/>
      <c r="N167" s="22">
        <v>3193.6</v>
      </c>
      <c r="O167" s="23" t="s">
        <v>1123</v>
      </c>
      <c r="P167" s="23" t="s">
        <v>1124</v>
      </c>
      <c r="Q167" s="23" t="s">
        <v>1125</v>
      </c>
      <c r="R167" s="23" t="s">
        <v>1121</v>
      </c>
      <c r="S167" s="25"/>
    </row>
    <row r="168" ht="18" customHeight="1" spans="1:19">
      <c r="A168" s="8">
        <f>164-1</f>
        <v>163</v>
      </c>
      <c r="B168" s="9" t="s">
        <v>1126</v>
      </c>
      <c r="C168" s="9" t="s">
        <v>1127</v>
      </c>
      <c r="D168" s="9" t="s">
        <v>1127</v>
      </c>
      <c r="E168" s="9" t="s">
        <v>1128</v>
      </c>
      <c r="F168" s="9" t="s">
        <v>1129</v>
      </c>
      <c r="G168" s="10">
        <v>4</v>
      </c>
      <c r="H168" s="11"/>
      <c r="I168" s="9"/>
      <c r="J168" s="11">
        <v>264.48</v>
      </c>
      <c r="K168" s="19">
        <v>9.66</v>
      </c>
      <c r="L168" s="20">
        <f t="shared" si="2"/>
        <v>2554.88</v>
      </c>
      <c r="M168" s="21"/>
      <c r="N168" s="22">
        <v>2554.88</v>
      </c>
      <c r="O168" s="23" t="s">
        <v>1130</v>
      </c>
      <c r="P168" s="23" t="s">
        <v>1131</v>
      </c>
      <c r="Q168" s="23" t="s">
        <v>1132</v>
      </c>
      <c r="R168" s="23" t="s">
        <v>1128</v>
      </c>
      <c r="S168" s="25"/>
    </row>
    <row r="169" ht="18" customHeight="1" spans="1:19">
      <c r="A169" s="8">
        <f>165-1</f>
        <v>164</v>
      </c>
      <c r="B169" s="9" t="s">
        <v>1133</v>
      </c>
      <c r="C169" s="9" t="s">
        <v>1134</v>
      </c>
      <c r="D169" s="9" t="s">
        <v>1134</v>
      </c>
      <c r="E169" s="9" t="s">
        <v>1135</v>
      </c>
      <c r="F169" s="9" t="s">
        <v>1136</v>
      </c>
      <c r="G169" s="10">
        <v>4</v>
      </c>
      <c r="H169" s="11"/>
      <c r="I169" s="9"/>
      <c r="J169" s="11">
        <v>264.48</v>
      </c>
      <c r="K169" s="19">
        <v>9.66</v>
      </c>
      <c r="L169" s="20">
        <f t="shared" si="2"/>
        <v>2554.88</v>
      </c>
      <c r="M169" s="21"/>
      <c r="N169" s="22">
        <v>2554.88</v>
      </c>
      <c r="O169" s="23" t="s">
        <v>1137</v>
      </c>
      <c r="P169" s="23" t="s">
        <v>1138</v>
      </c>
      <c r="Q169" s="23" t="s">
        <v>1139</v>
      </c>
      <c r="R169" s="23" t="s">
        <v>1135</v>
      </c>
      <c r="S169" s="25"/>
    </row>
    <row r="170" ht="18" customHeight="1" spans="1:19">
      <c r="A170" s="8">
        <f>166-1</f>
        <v>165</v>
      </c>
      <c r="B170" s="9" t="s">
        <v>1140</v>
      </c>
      <c r="C170" s="9" t="s">
        <v>1141</v>
      </c>
      <c r="D170" s="9" t="s">
        <v>1141</v>
      </c>
      <c r="E170" s="9" t="s">
        <v>1142</v>
      </c>
      <c r="F170" s="9" t="s">
        <v>1143</v>
      </c>
      <c r="G170" s="10">
        <v>3</v>
      </c>
      <c r="H170" s="11"/>
      <c r="I170" s="9"/>
      <c r="J170" s="11">
        <v>396.72</v>
      </c>
      <c r="K170" s="19">
        <v>9.66</v>
      </c>
      <c r="L170" s="20">
        <f t="shared" si="2"/>
        <v>3832.32</v>
      </c>
      <c r="M170" s="21"/>
      <c r="N170" s="22">
        <v>3832.32</v>
      </c>
      <c r="O170" s="23" t="s">
        <v>1144</v>
      </c>
      <c r="P170" s="23" t="s">
        <v>1145</v>
      </c>
      <c r="Q170" s="23" t="s">
        <v>1146</v>
      </c>
      <c r="R170" s="23" t="s">
        <v>1142</v>
      </c>
      <c r="S170" s="25"/>
    </row>
    <row r="171" ht="18" customHeight="1" spans="1:19">
      <c r="A171" s="8">
        <f>167-1</f>
        <v>166</v>
      </c>
      <c r="B171" s="9" t="s">
        <v>1147</v>
      </c>
      <c r="C171" s="9" t="s">
        <v>1148</v>
      </c>
      <c r="D171" s="9" t="s">
        <v>1148</v>
      </c>
      <c r="E171" s="9" t="s">
        <v>1149</v>
      </c>
      <c r="F171" s="9" t="s">
        <v>1150</v>
      </c>
      <c r="G171" s="10">
        <v>2</v>
      </c>
      <c r="H171" s="11"/>
      <c r="I171" s="9"/>
      <c r="J171" s="11">
        <v>396.72</v>
      </c>
      <c r="K171" s="19">
        <v>9.66</v>
      </c>
      <c r="L171" s="20">
        <f t="shared" si="2"/>
        <v>3832.32</v>
      </c>
      <c r="M171" s="21"/>
      <c r="N171" s="22">
        <v>3832.32</v>
      </c>
      <c r="O171" s="23" t="s">
        <v>1151</v>
      </c>
      <c r="P171" s="23" t="s">
        <v>1152</v>
      </c>
      <c r="Q171" s="23" t="s">
        <v>1153</v>
      </c>
      <c r="R171" s="23" t="s">
        <v>1149</v>
      </c>
      <c r="S171" s="25"/>
    </row>
    <row r="172" ht="18" customHeight="1" spans="1:19">
      <c r="A172" s="8">
        <f>168-1</f>
        <v>167</v>
      </c>
      <c r="B172" s="9" t="s">
        <v>1154</v>
      </c>
      <c r="C172" s="9" t="s">
        <v>1155</v>
      </c>
      <c r="D172" s="9" t="s">
        <v>1155</v>
      </c>
      <c r="E172" s="9" t="s">
        <v>1156</v>
      </c>
      <c r="F172" s="9" t="s">
        <v>1157</v>
      </c>
      <c r="G172" s="10">
        <v>4</v>
      </c>
      <c r="H172" s="11"/>
      <c r="I172" s="9"/>
      <c r="J172" s="11">
        <v>264.48</v>
      </c>
      <c r="K172" s="19">
        <v>9.66</v>
      </c>
      <c r="L172" s="20">
        <f t="shared" si="2"/>
        <v>2554.88</v>
      </c>
      <c r="M172" s="21"/>
      <c r="N172" s="22">
        <v>2554.88</v>
      </c>
      <c r="O172" s="23" t="s">
        <v>1158</v>
      </c>
      <c r="P172" s="23" t="s">
        <v>1159</v>
      </c>
      <c r="Q172" s="23" t="s">
        <v>1160</v>
      </c>
      <c r="R172" s="23" t="s">
        <v>1156</v>
      </c>
      <c r="S172" s="25"/>
    </row>
    <row r="173" ht="18" customHeight="1" spans="1:19">
      <c r="A173" s="8">
        <f>169-1</f>
        <v>168</v>
      </c>
      <c r="B173" s="9" t="s">
        <v>1161</v>
      </c>
      <c r="C173" s="9" t="s">
        <v>1162</v>
      </c>
      <c r="D173" s="9" t="s">
        <v>1162</v>
      </c>
      <c r="E173" s="9" t="s">
        <v>1163</v>
      </c>
      <c r="F173" s="9" t="s">
        <v>1164</v>
      </c>
      <c r="G173" s="10">
        <v>2</v>
      </c>
      <c r="H173" s="11"/>
      <c r="I173" s="9"/>
      <c r="J173" s="11">
        <v>264.48</v>
      </c>
      <c r="K173" s="19">
        <v>9.66</v>
      </c>
      <c r="L173" s="20">
        <f t="shared" si="2"/>
        <v>2554.88</v>
      </c>
      <c r="M173" s="21"/>
      <c r="N173" s="22">
        <v>2554.88</v>
      </c>
      <c r="O173" s="23" t="s">
        <v>1165</v>
      </c>
      <c r="P173" s="23" t="s">
        <v>1166</v>
      </c>
      <c r="Q173" s="23" t="s">
        <v>1167</v>
      </c>
      <c r="R173" s="23" t="s">
        <v>1163</v>
      </c>
      <c r="S173" s="25"/>
    </row>
    <row r="174" ht="18" customHeight="1" spans="1:19">
      <c r="A174" s="8">
        <f>170-1</f>
        <v>169</v>
      </c>
      <c r="B174" s="9" t="s">
        <v>1168</v>
      </c>
      <c r="C174" s="9" t="s">
        <v>1169</v>
      </c>
      <c r="D174" s="9" t="s">
        <v>1169</v>
      </c>
      <c r="E174" s="9" t="s">
        <v>1170</v>
      </c>
      <c r="F174" s="9" t="s">
        <v>1171</v>
      </c>
      <c r="G174" s="10">
        <v>2</v>
      </c>
      <c r="H174" s="11"/>
      <c r="I174" s="9"/>
      <c r="J174" s="11">
        <v>198.36</v>
      </c>
      <c r="K174" s="19">
        <v>9.66</v>
      </c>
      <c r="L174" s="20">
        <f t="shared" si="2"/>
        <v>1916.16</v>
      </c>
      <c r="M174" s="21"/>
      <c r="N174" s="22">
        <v>1916.16</v>
      </c>
      <c r="O174" s="23" t="s">
        <v>1172</v>
      </c>
      <c r="P174" s="23" t="s">
        <v>1173</v>
      </c>
      <c r="Q174" s="23" t="s">
        <v>1174</v>
      </c>
      <c r="R174" s="23" t="s">
        <v>1170</v>
      </c>
      <c r="S174" s="25"/>
    </row>
    <row r="175" ht="18" customHeight="1" spans="1:19">
      <c r="A175" s="8">
        <f>171-1</f>
        <v>170</v>
      </c>
      <c r="B175" s="9" t="s">
        <v>1175</v>
      </c>
      <c r="C175" s="9" t="s">
        <v>1176</v>
      </c>
      <c r="D175" s="9" t="s">
        <v>1176</v>
      </c>
      <c r="E175" s="9" t="s">
        <v>1177</v>
      </c>
      <c r="F175" s="9" t="s">
        <v>1178</v>
      </c>
      <c r="G175" s="10">
        <v>4</v>
      </c>
      <c r="H175" s="11"/>
      <c r="I175" s="9"/>
      <c r="J175" s="11">
        <v>330.6</v>
      </c>
      <c r="K175" s="19">
        <v>9.66</v>
      </c>
      <c r="L175" s="20">
        <f t="shared" si="2"/>
        <v>3193.6</v>
      </c>
      <c r="M175" s="21"/>
      <c r="N175" s="22">
        <v>3193.6</v>
      </c>
      <c r="O175" s="23" t="s">
        <v>1179</v>
      </c>
      <c r="P175" s="23" t="s">
        <v>1180</v>
      </c>
      <c r="Q175" s="23" t="s">
        <v>1181</v>
      </c>
      <c r="R175" s="23" t="s">
        <v>1177</v>
      </c>
      <c r="S175" s="25"/>
    </row>
    <row r="176" ht="18" customHeight="1" spans="1:19">
      <c r="A176" s="8">
        <f>172-1</f>
        <v>171</v>
      </c>
      <c r="B176" s="9" t="s">
        <v>1182</v>
      </c>
      <c r="C176" s="9" t="s">
        <v>1183</v>
      </c>
      <c r="D176" s="9" t="s">
        <v>1183</v>
      </c>
      <c r="E176" s="9" t="s">
        <v>1184</v>
      </c>
      <c r="F176" s="9"/>
      <c r="G176" s="10">
        <v>1</v>
      </c>
      <c r="H176" s="11"/>
      <c r="I176" s="9"/>
      <c r="J176" s="11">
        <v>198.36</v>
      </c>
      <c r="K176" s="19">
        <v>9.66</v>
      </c>
      <c r="L176" s="20">
        <f t="shared" si="2"/>
        <v>1916.16</v>
      </c>
      <c r="M176" s="21"/>
      <c r="N176" s="22">
        <v>1916.16</v>
      </c>
      <c r="O176" s="23" t="s">
        <v>1185</v>
      </c>
      <c r="P176" s="23" t="s">
        <v>1186</v>
      </c>
      <c r="Q176" s="23" t="s">
        <v>1187</v>
      </c>
      <c r="R176" s="23" t="s">
        <v>1184</v>
      </c>
      <c r="S176" s="25"/>
    </row>
    <row r="177" ht="18" customHeight="1" spans="1:19">
      <c r="A177" s="8">
        <f>173-1</f>
        <v>172</v>
      </c>
      <c r="B177" s="9" t="s">
        <v>1188</v>
      </c>
      <c r="C177" s="9" t="s">
        <v>1189</v>
      </c>
      <c r="D177" s="9" t="s">
        <v>1189</v>
      </c>
      <c r="E177" s="9" t="s">
        <v>1190</v>
      </c>
      <c r="F177" s="9" t="s">
        <v>1191</v>
      </c>
      <c r="G177" s="10">
        <v>5</v>
      </c>
      <c r="H177" s="11"/>
      <c r="I177" s="9"/>
      <c r="J177" s="11">
        <v>330.6</v>
      </c>
      <c r="K177" s="19">
        <v>9.66</v>
      </c>
      <c r="L177" s="20">
        <f t="shared" si="2"/>
        <v>3193.6</v>
      </c>
      <c r="M177" s="21"/>
      <c r="N177" s="22">
        <v>3193.6</v>
      </c>
      <c r="O177" s="23" t="s">
        <v>1192</v>
      </c>
      <c r="P177" s="23" t="s">
        <v>1193</v>
      </c>
      <c r="Q177" s="23" t="s">
        <v>1194</v>
      </c>
      <c r="R177" s="23" t="s">
        <v>1190</v>
      </c>
      <c r="S177" s="25"/>
    </row>
    <row r="178" ht="18" customHeight="1" spans="1:19">
      <c r="A178" s="8">
        <f>174-1</f>
        <v>173</v>
      </c>
      <c r="B178" s="9" t="s">
        <v>1195</v>
      </c>
      <c r="C178" s="9" t="s">
        <v>1196</v>
      </c>
      <c r="D178" s="9" t="s">
        <v>1196</v>
      </c>
      <c r="E178" s="9" t="s">
        <v>1197</v>
      </c>
      <c r="F178" s="9" t="s">
        <v>1198</v>
      </c>
      <c r="G178" s="10">
        <v>6</v>
      </c>
      <c r="H178" s="11"/>
      <c r="I178" s="9"/>
      <c r="J178" s="11">
        <v>396.72</v>
      </c>
      <c r="K178" s="19">
        <v>9.66</v>
      </c>
      <c r="L178" s="20">
        <f t="shared" si="2"/>
        <v>3832.32</v>
      </c>
      <c r="M178" s="21"/>
      <c r="N178" s="22">
        <v>3832.32</v>
      </c>
      <c r="O178" s="23" t="s">
        <v>1199</v>
      </c>
      <c r="P178" s="23" t="s">
        <v>1200</v>
      </c>
      <c r="Q178" s="23" t="s">
        <v>1201</v>
      </c>
      <c r="R178" s="23" t="s">
        <v>1197</v>
      </c>
      <c r="S178" s="25"/>
    </row>
    <row r="179" ht="18" customHeight="1" spans="1:19">
      <c r="A179" s="8">
        <f>175-1</f>
        <v>174</v>
      </c>
      <c r="B179" s="9" t="s">
        <v>1202</v>
      </c>
      <c r="C179" s="9" t="s">
        <v>1203</v>
      </c>
      <c r="D179" s="9" t="s">
        <v>1203</v>
      </c>
      <c r="E179" s="9" t="s">
        <v>1204</v>
      </c>
      <c r="F179" s="9" t="s">
        <v>1205</v>
      </c>
      <c r="G179" s="10">
        <v>5</v>
      </c>
      <c r="H179" s="11"/>
      <c r="I179" s="9"/>
      <c r="J179" s="11">
        <v>396.72</v>
      </c>
      <c r="K179" s="19">
        <v>9.66</v>
      </c>
      <c r="L179" s="20">
        <f t="shared" si="2"/>
        <v>3832.32</v>
      </c>
      <c r="M179" s="21"/>
      <c r="N179" s="22">
        <v>3832.32</v>
      </c>
      <c r="O179" s="23" t="s">
        <v>1206</v>
      </c>
      <c r="P179" s="23" t="s">
        <v>1207</v>
      </c>
      <c r="Q179" s="23" t="s">
        <v>1208</v>
      </c>
      <c r="R179" s="23" t="s">
        <v>1204</v>
      </c>
      <c r="S179" s="25"/>
    </row>
    <row r="180" ht="18" customHeight="1" spans="1:19">
      <c r="A180" s="8">
        <f>176-1</f>
        <v>175</v>
      </c>
      <c r="B180" s="9" t="s">
        <v>1209</v>
      </c>
      <c r="C180" s="9" t="s">
        <v>1210</v>
      </c>
      <c r="D180" s="9" t="s">
        <v>1210</v>
      </c>
      <c r="E180" s="9" t="s">
        <v>1211</v>
      </c>
      <c r="F180" s="9" t="s">
        <v>1212</v>
      </c>
      <c r="G180" s="10">
        <v>3</v>
      </c>
      <c r="H180" s="11"/>
      <c r="I180" s="9"/>
      <c r="J180" s="11">
        <v>198.36</v>
      </c>
      <c r="K180" s="19">
        <v>9.66</v>
      </c>
      <c r="L180" s="20">
        <f t="shared" si="2"/>
        <v>1916.16</v>
      </c>
      <c r="M180" s="21"/>
      <c r="N180" s="22">
        <v>1916.16</v>
      </c>
      <c r="O180" s="23" t="s">
        <v>1213</v>
      </c>
      <c r="P180" s="23" t="s">
        <v>1214</v>
      </c>
      <c r="Q180" s="23" t="s">
        <v>1215</v>
      </c>
      <c r="R180" s="23" t="s">
        <v>1211</v>
      </c>
      <c r="S180" s="25"/>
    </row>
    <row r="181" ht="18" customHeight="1" spans="1:19">
      <c r="A181" s="8">
        <f>177-1</f>
        <v>176</v>
      </c>
      <c r="B181" s="9" t="s">
        <v>1216</v>
      </c>
      <c r="C181" s="9" t="s">
        <v>1217</v>
      </c>
      <c r="D181" s="9" t="s">
        <v>1217</v>
      </c>
      <c r="E181" s="9" t="s">
        <v>1218</v>
      </c>
      <c r="F181" s="9"/>
      <c r="G181" s="10">
        <v>1</v>
      </c>
      <c r="H181" s="11"/>
      <c r="I181" s="9"/>
      <c r="J181" s="11">
        <v>66.12</v>
      </c>
      <c r="K181" s="19">
        <v>9.66</v>
      </c>
      <c r="L181" s="20">
        <f t="shared" si="2"/>
        <v>638.72</v>
      </c>
      <c r="M181" s="21"/>
      <c r="N181" s="22">
        <v>638.72</v>
      </c>
      <c r="O181" s="23" t="s">
        <v>1219</v>
      </c>
      <c r="P181" s="23" t="s">
        <v>1220</v>
      </c>
      <c r="Q181" s="23" t="s">
        <v>1221</v>
      </c>
      <c r="R181" s="23" t="s">
        <v>1218</v>
      </c>
      <c r="S181" s="25"/>
    </row>
    <row r="182" ht="18" customHeight="1" spans="1:19">
      <c r="A182" s="8">
        <f>178-1</f>
        <v>177</v>
      </c>
      <c r="B182" s="9" t="s">
        <v>1222</v>
      </c>
      <c r="C182" s="9" t="s">
        <v>1223</v>
      </c>
      <c r="D182" s="9" t="s">
        <v>1223</v>
      </c>
      <c r="E182" s="9" t="s">
        <v>1224</v>
      </c>
      <c r="F182" s="9" t="s">
        <v>1225</v>
      </c>
      <c r="G182" s="10">
        <v>3</v>
      </c>
      <c r="H182" s="11"/>
      <c r="I182" s="9"/>
      <c r="J182" s="11">
        <v>264.48</v>
      </c>
      <c r="K182" s="19">
        <v>9.66</v>
      </c>
      <c r="L182" s="20">
        <f t="shared" si="2"/>
        <v>2554.88</v>
      </c>
      <c r="M182" s="21"/>
      <c r="N182" s="22">
        <v>2554.88</v>
      </c>
      <c r="O182" s="23" t="s">
        <v>1226</v>
      </c>
      <c r="P182" s="23" t="s">
        <v>1227</v>
      </c>
      <c r="Q182" s="23" t="s">
        <v>1228</v>
      </c>
      <c r="R182" s="23" t="s">
        <v>1224</v>
      </c>
      <c r="S182" s="25"/>
    </row>
    <row r="183" ht="18" customHeight="1" spans="1:19">
      <c r="A183" s="8">
        <f>179-1</f>
        <v>178</v>
      </c>
      <c r="B183" s="9" t="s">
        <v>1229</v>
      </c>
      <c r="C183" s="9" t="s">
        <v>1230</v>
      </c>
      <c r="D183" s="9" t="s">
        <v>1230</v>
      </c>
      <c r="E183" s="9" t="s">
        <v>1231</v>
      </c>
      <c r="F183" s="9" t="s">
        <v>1232</v>
      </c>
      <c r="G183" s="10">
        <v>4</v>
      </c>
      <c r="H183" s="11"/>
      <c r="I183" s="9"/>
      <c r="J183" s="11">
        <v>264.48</v>
      </c>
      <c r="K183" s="19">
        <v>9.66</v>
      </c>
      <c r="L183" s="20">
        <f t="shared" si="2"/>
        <v>2554.88</v>
      </c>
      <c r="M183" s="21"/>
      <c r="N183" s="22">
        <v>2554.88</v>
      </c>
      <c r="O183" s="23" t="s">
        <v>1233</v>
      </c>
      <c r="P183" s="23" t="s">
        <v>1234</v>
      </c>
      <c r="Q183" s="23" t="s">
        <v>1235</v>
      </c>
      <c r="R183" s="23" t="s">
        <v>1231</v>
      </c>
      <c r="S183" s="25"/>
    </row>
    <row r="184" ht="18" customHeight="1" spans="1:19">
      <c r="A184" s="8">
        <f>180-1</f>
        <v>179</v>
      </c>
      <c r="B184" s="9" t="s">
        <v>1236</v>
      </c>
      <c r="C184" s="9" t="s">
        <v>1237</v>
      </c>
      <c r="D184" s="9" t="s">
        <v>1237</v>
      </c>
      <c r="E184" s="9" t="s">
        <v>1238</v>
      </c>
      <c r="F184" s="9" t="s">
        <v>1239</v>
      </c>
      <c r="G184" s="10">
        <v>6</v>
      </c>
      <c r="H184" s="11"/>
      <c r="I184" s="9"/>
      <c r="J184" s="11">
        <v>396.72</v>
      </c>
      <c r="K184" s="19">
        <v>9.66</v>
      </c>
      <c r="L184" s="20">
        <f t="shared" si="2"/>
        <v>3832.32</v>
      </c>
      <c r="M184" s="21"/>
      <c r="N184" s="22">
        <v>3832.32</v>
      </c>
      <c r="O184" s="23" t="s">
        <v>1240</v>
      </c>
      <c r="P184" s="23" t="s">
        <v>1241</v>
      </c>
      <c r="Q184" s="23" t="s">
        <v>1242</v>
      </c>
      <c r="R184" s="23" t="s">
        <v>1238</v>
      </c>
      <c r="S184" s="25"/>
    </row>
    <row r="185" ht="18" customHeight="1" spans="1:19">
      <c r="A185" s="8">
        <f>181-1</f>
        <v>180</v>
      </c>
      <c r="B185" s="9" t="s">
        <v>1243</v>
      </c>
      <c r="C185" s="9" t="s">
        <v>1244</v>
      </c>
      <c r="D185" s="9" t="s">
        <v>1244</v>
      </c>
      <c r="E185" s="9" t="s">
        <v>1245</v>
      </c>
      <c r="F185" s="9" t="s">
        <v>1246</v>
      </c>
      <c r="G185" s="10">
        <v>3</v>
      </c>
      <c r="H185" s="11"/>
      <c r="I185" s="9"/>
      <c r="J185" s="11">
        <v>396.72</v>
      </c>
      <c r="K185" s="19">
        <v>9.66</v>
      </c>
      <c r="L185" s="20">
        <f t="shared" si="2"/>
        <v>3832.32</v>
      </c>
      <c r="M185" s="21"/>
      <c r="N185" s="22">
        <v>3832.32</v>
      </c>
      <c r="O185" s="23" t="s">
        <v>1247</v>
      </c>
      <c r="P185" s="23" t="s">
        <v>1248</v>
      </c>
      <c r="Q185" s="23" t="s">
        <v>1249</v>
      </c>
      <c r="R185" s="23" t="s">
        <v>1245</v>
      </c>
      <c r="S185" s="25"/>
    </row>
    <row r="186" ht="18" customHeight="1" spans="1:19">
      <c r="A186" s="8">
        <f>182-1</f>
        <v>181</v>
      </c>
      <c r="B186" s="9" t="s">
        <v>1250</v>
      </c>
      <c r="C186" s="9" t="s">
        <v>1251</v>
      </c>
      <c r="D186" s="9" t="s">
        <v>1251</v>
      </c>
      <c r="E186" s="9" t="s">
        <v>1252</v>
      </c>
      <c r="F186" s="9"/>
      <c r="G186" s="10">
        <v>2</v>
      </c>
      <c r="H186" s="11"/>
      <c r="I186" s="9"/>
      <c r="J186" s="11">
        <v>132.24</v>
      </c>
      <c r="K186" s="19">
        <v>9.66</v>
      </c>
      <c r="L186" s="20">
        <f t="shared" si="2"/>
        <v>1277.44</v>
      </c>
      <c r="M186" s="21"/>
      <c r="N186" s="22">
        <v>1277.44</v>
      </c>
      <c r="O186" s="23" t="s">
        <v>1253</v>
      </c>
      <c r="P186" s="23" t="s">
        <v>1254</v>
      </c>
      <c r="Q186" s="23" t="s">
        <v>1255</v>
      </c>
      <c r="R186" s="23" t="s">
        <v>1252</v>
      </c>
      <c r="S186" s="25"/>
    </row>
    <row r="187" ht="18" customHeight="1" spans="1:19">
      <c r="A187" s="8">
        <f>183-1</f>
        <v>182</v>
      </c>
      <c r="B187" s="9" t="s">
        <v>1256</v>
      </c>
      <c r="C187" s="9" t="s">
        <v>1257</v>
      </c>
      <c r="D187" s="9" t="s">
        <v>1257</v>
      </c>
      <c r="E187" s="9" t="s">
        <v>1258</v>
      </c>
      <c r="F187" s="9" t="s">
        <v>1259</v>
      </c>
      <c r="G187" s="10">
        <v>4</v>
      </c>
      <c r="H187" s="11"/>
      <c r="I187" s="9"/>
      <c r="J187" s="11">
        <v>264.48</v>
      </c>
      <c r="K187" s="19">
        <v>9.66</v>
      </c>
      <c r="L187" s="20">
        <f t="shared" si="2"/>
        <v>2554.88</v>
      </c>
      <c r="M187" s="21"/>
      <c r="N187" s="22">
        <v>2554.88</v>
      </c>
      <c r="O187" s="23" t="s">
        <v>1260</v>
      </c>
      <c r="P187" s="23" t="s">
        <v>1261</v>
      </c>
      <c r="Q187" s="23" t="s">
        <v>1262</v>
      </c>
      <c r="R187" s="23" t="s">
        <v>1258</v>
      </c>
      <c r="S187" s="25"/>
    </row>
    <row r="188" ht="18" customHeight="1" spans="1:19">
      <c r="A188" s="8">
        <f>184-1</f>
        <v>183</v>
      </c>
      <c r="B188" s="9" t="s">
        <v>1263</v>
      </c>
      <c r="C188" s="9" t="s">
        <v>1264</v>
      </c>
      <c r="D188" s="9" t="s">
        <v>1264</v>
      </c>
      <c r="E188" s="9" t="s">
        <v>1265</v>
      </c>
      <c r="F188" s="9" t="s">
        <v>1266</v>
      </c>
      <c r="G188" s="10">
        <v>4</v>
      </c>
      <c r="H188" s="11"/>
      <c r="I188" s="9"/>
      <c r="J188" s="11">
        <v>396.72</v>
      </c>
      <c r="K188" s="19">
        <v>9.66</v>
      </c>
      <c r="L188" s="20">
        <f t="shared" si="2"/>
        <v>3832.32</v>
      </c>
      <c r="M188" s="21"/>
      <c r="N188" s="22">
        <v>3832.32</v>
      </c>
      <c r="O188" s="23" t="s">
        <v>1267</v>
      </c>
      <c r="P188" s="23" t="s">
        <v>1268</v>
      </c>
      <c r="Q188" s="23" t="s">
        <v>1269</v>
      </c>
      <c r="R188" s="23" t="s">
        <v>1265</v>
      </c>
      <c r="S188" s="25"/>
    </row>
    <row r="189" ht="18" customHeight="1" spans="1:19">
      <c r="A189" s="8">
        <f>185-1</f>
        <v>184</v>
      </c>
      <c r="B189" s="9" t="s">
        <v>1270</v>
      </c>
      <c r="C189" s="9" t="s">
        <v>1271</v>
      </c>
      <c r="D189" s="9" t="s">
        <v>1271</v>
      </c>
      <c r="E189" s="9" t="s">
        <v>1272</v>
      </c>
      <c r="F189" s="9" t="s">
        <v>1273</v>
      </c>
      <c r="G189" s="10">
        <v>4</v>
      </c>
      <c r="H189" s="11"/>
      <c r="I189" s="9"/>
      <c r="J189" s="11">
        <v>264.48</v>
      </c>
      <c r="K189" s="19">
        <v>9.66</v>
      </c>
      <c r="L189" s="20">
        <f t="shared" si="2"/>
        <v>2554.88</v>
      </c>
      <c r="M189" s="21"/>
      <c r="N189" s="22">
        <v>2554.88</v>
      </c>
      <c r="O189" s="23" t="s">
        <v>1274</v>
      </c>
      <c r="P189" s="23" t="s">
        <v>1275</v>
      </c>
      <c r="Q189" s="23" t="s">
        <v>1276</v>
      </c>
      <c r="R189" s="23" t="s">
        <v>1272</v>
      </c>
      <c r="S189" s="25"/>
    </row>
    <row r="190" ht="18" customHeight="1" spans="1:19">
      <c r="A190" s="8">
        <f>186-1</f>
        <v>185</v>
      </c>
      <c r="B190" s="9" t="s">
        <v>1277</v>
      </c>
      <c r="C190" s="9" t="s">
        <v>1278</v>
      </c>
      <c r="D190" s="9" t="s">
        <v>1278</v>
      </c>
      <c r="E190" s="9" t="s">
        <v>1279</v>
      </c>
      <c r="F190" s="9" t="s">
        <v>1280</v>
      </c>
      <c r="G190" s="10">
        <v>4</v>
      </c>
      <c r="H190" s="11"/>
      <c r="I190" s="9"/>
      <c r="J190" s="11">
        <v>264.48</v>
      </c>
      <c r="K190" s="19">
        <v>9.66</v>
      </c>
      <c r="L190" s="20">
        <f t="shared" si="2"/>
        <v>2554.88</v>
      </c>
      <c r="M190" s="21"/>
      <c r="N190" s="22">
        <v>2554.88</v>
      </c>
      <c r="O190" s="23" t="s">
        <v>1281</v>
      </c>
      <c r="P190" s="23" t="s">
        <v>1282</v>
      </c>
      <c r="Q190" s="23" t="s">
        <v>1283</v>
      </c>
      <c r="R190" s="23" t="s">
        <v>1279</v>
      </c>
      <c r="S190" s="25"/>
    </row>
    <row r="191" ht="18" customHeight="1" spans="1:19">
      <c r="A191" s="8">
        <f>187-1</f>
        <v>186</v>
      </c>
      <c r="B191" s="9" t="s">
        <v>1284</v>
      </c>
      <c r="C191" s="9" t="s">
        <v>1285</v>
      </c>
      <c r="D191" s="9" t="s">
        <v>1285</v>
      </c>
      <c r="E191" s="9" t="s">
        <v>1286</v>
      </c>
      <c r="F191" s="9" t="s">
        <v>1287</v>
      </c>
      <c r="G191" s="10">
        <v>4</v>
      </c>
      <c r="H191" s="11"/>
      <c r="I191" s="9"/>
      <c r="J191" s="11">
        <v>264.48</v>
      </c>
      <c r="K191" s="19">
        <v>9.66</v>
      </c>
      <c r="L191" s="20">
        <f t="shared" si="2"/>
        <v>2554.88</v>
      </c>
      <c r="M191" s="21"/>
      <c r="N191" s="22">
        <v>2554.88</v>
      </c>
      <c r="O191" s="23" t="s">
        <v>1288</v>
      </c>
      <c r="P191" s="23" t="s">
        <v>1289</v>
      </c>
      <c r="Q191" s="23" t="s">
        <v>1290</v>
      </c>
      <c r="R191" s="23" t="s">
        <v>1286</v>
      </c>
      <c r="S191" s="25"/>
    </row>
    <row r="192" ht="18" customHeight="1" spans="1:19">
      <c r="A192" s="8">
        <f>188-1</f>
        <v>187</v>
      </c>
      <c r="B192" s="9" t="s">
        <v>1291</v>
      </c>
      <c r="C192" s="9" t="s">
        <v>1292</v>
      </c>
      <c r="D192" s="9" t="s">
        <v>1292</v>
      </c>
      <c r="E192" s="9" t="s">
        <v>1293</v>
      </c>
      <c r="F192" s="9" t="s">
        <v>1294</v>
      </c>
      <c r="G192" s="10">
        <v>3</v>
      </c>
      <c r="H192" s="11"/>
      <c r="I192" s="9"/>
      <c r="J192" s="11">
        <v>198.36</v>
      </c>
      <c r="K192" s="19">
        <v>9.66</v>
      </c>
      <c r="L192" s="20">
        <f t="shared" si="2"/>
        <v>1916.16</v>
      </c>
      <c r="M192" s="21"/>
      <c r="N192" s="22">
        <v>1916.16</v>
      </c>
      <c r="O192" s="23" t="s">
        <v>1295</v>
      </c>
      <c r="P192" s="23" t="s">
        <v>1296</v>
      </c>
      <c r="Q192" s="23" t="s">
        <v>1297</v>
      </c>
      <c r="R192" s="23" t="s">
        <v>1293</v>
      </c>
      <c r="S192" s="25"/>
    </row>
    <row r="193" ht="18" customHeight="1" spans="1:19">
      <c r="A193" s="8">
        <f>189-1</f>
        <v>188</v>
      </c>
      <c r="B193" s="9" t="s">
        <v>1298</v>
      </c>
      <c r="C193" s="9" t="s">
        <v>1299</v>
      </c>
      <c r="D193" s="9" t="s">
        <v>1299</v>
      </c>
      <c r="E193" s="9" t="s">
        <v>1300</v>
      </c>
      <c r="F193" s="9" t="s">
        <v>1301</v>
      </c>
      <c r="G193" s="10">
        <v>4</v>
      </c>
      <c r="H193" s="11"/>
      <c r="I193" s="9"/>
      <c r="J193" s="11">
        <v>396.72</v>
      </c>
      <c r="K193" s="19">
        <v>9.66</v>
      </c>
      <c r="L193" s="20">
        <f t="shared" si="2"/>
        <v>3832.32</v>
      </c>
      <c r="M193" s="21"/>
      <c r="N193" s="22">
        <v>3832.32</v>
      </c>
      <c r="O193" s="23" t="s">
        <v>1302</v>
      </c>
      <c r="P193" s="23" t="s">
        <v>1303</v>
      </c>
      <c r="Q193" s="23" t="s">
        <v>1304</v>
      </c>
      <c r="R193" s="23" t="s">
        <v>1300</v>
      </c>
      <c r="S193" s="25"/>
    </row>
    <row r="194" ht="18" customHeight="1" spans="1:19">
      <c r="A194" s="8">
        <f>190-1</f>
        <v>189</v>
      </c>
      <c r="B194" s="9" t="s">
        <v>1305</v>
      </c>
      <c r="C194" s="9" t="s">
        <v>1306</v>
      </c>
      <c r="D194" s="9" t="s">
        <v>1306</v>
      </c>
      <c r="E194" s="9" t="s">
        <v>1307</v>
      </c>
      <c r="F194" s="9"/>
      <c r="G194" s="10">
        <v>3</v>
      </c>
      <c r="H194" s="11"/>
      <c r="I194" s="9"/>
      <c r="J194" s="11">
        <v>396.72</v>
      </c>
      <c r="K194" s="19">
        <v>9.66</v>
      </c>
      <c r="L194" s="20">
        <f t="shared" si="2"/>
        <v>3832.32</v>
      </c>
      <c r="M194" s="21"/>
      <c r="N194" s="22">
        <v>3832.32</v>
      </c>
      <c r="O194" s="23" t="s">
        <v>1308</v>
      </c>
      <c r="P194" s="23" t="s">
        <v>1309</v>
      </c>
      <c r="Q194" s="23" t="s">
        <v>1310</v>
      </c>
      <c r="R194" s="23" t="s">
        <v>1307</v>
      </c>
      <c r="S194" s="25"/>
    </row>
    <row r="195" ht="18" customHeight="1" spans="1:19">
      <c r="A195" s="8">
        <f>191-1</f>
        <v>190</v>
      </c>
      <c r="B195" s="9" t="s">
        <v>1311</v>
      </c>
      <c r="C195" s="9" t="s">
        <v>1312</v>
      </c>
      <c r="D195" s="9" t="s">
        <v>1312</v>
      </c>
      <c r="E195" s="9" t="s">
        <v>1313</v>
      </c>
      <c r="F195" s="9" t="s">
        <v>1314</v>
      </c>
      <c r="G195" s="10">
        <v>2</v>
      </c>
      <c r="H195" s="11"/>
      <c r="I195" s="9"/>
      <c r="J195" s="11">
        <v>198.36</v>
      </c>
      <c r="K195" s="19">
        <v>9.66</v>
      </c>
      <c r="L195" s="20">
        <f t="shared" si="2"/>
        <v>1916.16</v>
      </c>
      <c r="M195" s="21"/>
      <c r="N195" s="22">
        <v>1916.16</v>
      </c>
      <c r="O195" s="23" t="s">
        <v>1315</v>
      </c>
      <c r="P195" s="23" t="s">
        <v>1316</v>
      </c>
      <c r="Q195" s="23" t="s">
        <v>1317</v>
      </c>
      <c r="R195" s="23" t="s">
        <v>1313</v>
      </c>
      <c r="S195" s="25"/>
    </row>
    <row r="196" ht="18" customHeight="1" spans="1:19">
      <c r="A196" s="8">
        <f>192-1</f>
        <v>191</v>
      </c>
      <c r="B196" s="9" t="s">
        <v>1318</v>
      </c>
      <c r="C196" s="9" t="s">
        <v>1319</v>
      </c>
      <c r="D196" s="9" t="s">
        <v>1319</v>
      </c>
      <c r="E196" s="9" t="s">
        <v>1320</v>
      </c>
      <c r="F196" s="9" t="s">
        <v>1321</v>
      </c>
      <c r="G196" s="10">
        <v>6</v>
      </c>
      <c r="H196" s="11"/>
      <c r="I196" s="9"/>
      <c r="J196" s="11">
        <v>198.36</v>
      </c>
      <c r="K196" s="19">
        <v>9.66</v>
      </c>
      <c r="L196" s="20">
        <f t="shared" si="2"/>
        <v>1916.16</v>
      </c>
      <c r="M196" s="21"/>
      <c r="N196" s="22">
        <v>1916.16</v>
      </c>
      <c r="O196" s="23" t="s">
        <v>1322</v>
      </c>
      <c r="P196" s="23" t="s">
        <v>1323</v>
      </c>
      <c r="Q196" s="23" t="s">
        <v>1324</v>
      </c>
      <c r="R196" s="23" t="s">
        <v>1320</v>
      </c>
      <c r="S196" s="25"/>
    </row>
    <row r="197" ht="18" customHeight="1" spans="1:19">
      <c r="A197" s="8">
        <f>193-1</f>
        <v>192</v>
      </c>
      <c r="B197" s="9" t="s">
        <v>1325</v>
      </c>
      <c r="C197" s="9" t="s">
        <v>1326</v>
      </c>
      <c r="D197" s="9" t="s">
        <v>1326</v>
      </c>
      <c r="E197" s="9" t="s">
        <v>1327</v>
      </c>
      <c r="F197" s="9"/>
      <c r="G197" s="10">
        <v>3</v>
      </c>
      <c r="H197" s="11"/>
      <c r="I197" s="9"/>
      <c r="J197" s="11">
        <v>330.6</v>
      </c>
      <c r="K197" s="19">
        <v>9.66</v>
      </c>
      <c r="L197" s="20">
        <f t="shared" si="2"/>
        <v>3193.6</v>
      </c>
      <c r="M197" s="21"/>
      <c r="N197" s="22">
        <v>3193.6</v>
      </c>
      <c r="O197" s="23" t="s">
        <v>1328</v>
      </c>
      <c r="P197" s="23" t="s">
        <v>1329</v>
      </c>
      <c r="Q197" s="23" t="s">
        <v>1330</v>
      </c>
      <c r="R197" s="23" t="s">
        <v>1327</v>
      </c>
      <c r="S197" s="25"/>
    </row>
    <row r="198" ht="18" customHeight="1" spans="1:19">
      <c r="A198" s="8">
        <f>194-1</f>
        <v>193</v>
      </c>
      <c r="B198" s="9" t="s">
        <v>1331</v>
      </c>
      <c r="C198" s="9" t="s">
        <v>1332</v>
      </c>
      <c r="D198" s="9" t="s">
        <v>1332</v>
      </c>
      <c r="E198" s="9" t="s">
        <v>1333</v>
      </c>
      <c r="F198" s="9" t="s">
        <v>1334</v>
      </c>
      <c r="G198" s="10">
        <v>4</v>
      </c>
      <c r="H198" s="11"/>
      <c r="I198" s="9"/>
      <c r="J198" s="11">
        <v>264.48</v>
      </c>
      <c r="K198" s="19">
        <v>9.66</v>
      </c>
      <c r="L198" s="20">
        <f t="shared" ref="L198:L209" si="3">ROUND((J198*K198),2)</f>
        <v>2554.88</v>
      </c>
      <c r="M198" s="21"/>
      <c r="N198" s="22">
        <v>2554.88</v>
      </c>
      <c r="O198" s="23" t="s">
        <v>1335</v>
      </c>
      <c r="P198" s="23" t="s">
        <v>1336</v>
      </c>
      <c r="Q198" s="23" t="s">
        <v>1337</v>
      </c>
      <c r="R198" s="23" t="s">
        <v>1333</v>
      </c>
      <c r="S198" s="25"/>
    </row>
    <row r="199" ht="18" customHeight="1" spans="1:19">
      <c r="A199" s="8">
        <f>195-1</f>
        <v>194</v>
      </c>
      <c r="B199" s="9" t="s">
        <v>1338</v>
      </c>
      <c r="C199" s="9" t="s">
        <v>1339</v>
      </c>
      <c r="D199" s="9" t="s">
        <v>1339</v>
      </c>
      <c r="E199" s="9" t="s">
        <v>1340</v>
      </c>
      <c r="F199" s="9" t="s">
        <v>1341</v>
      </c>
      <c r="G199" s="10">
        <v>4</v>
      </c>
      <c r="H199" s="11"/>
      <c r="I199" s="9"/>
      <c r="J199" s="11">
        <v>198.36</v>
      </c>
      <c r="K199" s="19">
        <v>9.66</v>
      </c>
      <c r="L199" s="20">
        <f t="shared" si="3"/>
        <v>1916.16</v>
      </c>
      <c r="M199" s="21"/>
      <c r="N199" s="22">
        <v>1916.16</v>
      </c>
      <c r="O199" s="23" t="s">
        <v>1342</v>
      </c>
      <c r="P199" s="23" t="s">
        <v>1343</v>
      </c>
      <c r="Q199" s="23" t="s">
        <v>1344</v>
      </c>
      <c r="R199" s="23" t="s">
        <v>1340</v>
      </c>
      <c r="S199" s="25"/>
    </row>
    <row r="200" ht="18" customHeight="1" spans="1:19">
      <c r="A200" s="8">
        <f>196-1</f>
        <v>195</v>
      </c>
      <c r="B200" s="9" t="s">
        <v>1345</v>
      </c>
      <c r="C200" s="9" t="s">
        <v>1346</v>
      </c>
      <c r="D200" s="9" t="s">
        <v>1346</v>
      </c>
      <c r="E200" s="9" t="s">
        <v>1347</v>
      </c>
      <c r="F200" s="9" t="s">
        <v>1348</v>
      </c>
      <c r="G200" s="10">
        <v>4</v>
      </c>
      <c r="H200" s="11"/>
      <c r="I200" s="9"/>
      <c r="J200" s="11">
        <v>264.48</v>
      </c>
      <c r="K200" s="19">
        <v>9.66</v>
      </c>
      <c r="L200" s="20">
        <f t="shared" si="3"/>
        <v>2554.88</v>
      </c>
      <c r="M200" s="21"/>
      <c r="N200" s="22">
        <v>2554.88</v>
      </c>
      <c r="O200" s="23" t="s">
        <v>1349</v>
      </c>
      <c r="P200" s="23" t="s">
        <v>1350</v>
      </c>
      <c r="Q200" s="23" t="s">
        <v>1351</v>
      </c>
      <c r="R200" s="23" t="s">
        <v>1347</v>
      </c>
      <c r="S200" s="25"/>
    </row>
    <row r="201" ht="18" customHeight="1" spans="1:19">
      <c r="A201" s="8">
        <f>197-1</f>
        <v>196</v>
      </c>
      <c r="B201" s="9" t="s">
        <v>1352</v>
      </c>
      <c r="C201" s="9" t="s">
        <v>1353</v>
      </c>
      <c r="D201" s="9" t="s">
        <v>1353</v>
      </c>
      <c r="E201" s="9" t="s">
        <v>1354</v>
      </c>
      <c r="F201" s="9"/>
      <c r="G201" s="10">
        <v>2</v>
      </c>
      <c r="H201" s="11"/>
      <c r="I201" s="9"/>
      <c r="J201" s="11">
        <v>132.24</v>
      </c>
      <c r="K201" s="19">
        <v>9.66</v>
      </c>
      <c r="L201" s="20">
        <f t="shared" si="3"/>
        <v>1277.44</v>
      </c>
      <c r="M201" s="21"/>
      <c r="N201" s="22">
        <v>1277.44</v>
      </c>
      <c r="O201" s="23" t="s">
        <v>1355</v>
      </c>
      <c r="P201" s="23" t="s">
        <v>1356</v>
      </c>
      <c r="Q201" s="23" t="s">
        <v>1357</v>
      </c>
      <c r="R201" s="23" t="s">
        <v>1354</v>
      </c>
      <c r="S201" s="25"/>
    </row>
    <row r="202" ht="18" customHeight="1" spans="1:19">
      <c r="A202" s="8">
        <f>198-1</f>
        <v>197</v>
      </c>
      <c r="B202" s="9" t="s">
        <v>1358</v>
      </c>
      <c r="C202" s="9" t="s">
        <v>1359</v>
      </c>
      <c r="D202" s="9" t="s">
        <v>1359</v>
      </c>
      <c r="E202" s="9" t="s">
        <v>1360</v>
      </c>
      <c r="F202" s="9"/>
      <c r="G202" s="10">
        <v>2</v>
      </c>
      <c r="H202" s="11"/>
      <c r="I202" s="9"/>
      <c r="J202" s="11">
        <v>198.36</v>
      </c>
      <c r="K202" s="19">
        <v>9.66</v>
      </c>
      <c r="L202" s="20">
        <f t="shared" si="3"/>
        <v>1916.16</v>
      </c>
      <c r="M202" s="21" t="s">
        <v>1361</v>
      </c>
      <c r="N202" s="22">
        <v>1916.16</v>
      </c>
      <c r="O202" s="23" t="s">
        <v>1362</v>
      </c>
      <c r="P202" s="23" t="s">
        <v>1363</v>
      </c>
      <c r="Q202" s="23" t="s">
        <v>1364</v>
      </c>
      <c r="R202" s="23" t="s">
        <v>1360</v>
      </c>
      <c r="S202" s="25"/>
    </row>
    <row r="203" ht="18" customHeight="1" spans="1:19">
      <c r="A203" s="8">
        <f>199-1</f>
        <v>198</v>
      </c>
      <c r="B203" s="9" t="s">
        <v>1365</v>
      </c>
      <c r="C203" s="9" t="s">
        <v>1366</v>
      </c>
      <c r="D203" s="9" t="s">
        <v>1366</v>
      </c>
      <c r="E203" s="9" t="s">
        <v>1367</v>
      </c>
      <c r="F203" s="9"/>
      <c r="G203" s="10">
        <v>2</v>
      </c>
      <c r="H203" s="11"/>
      <c r="I203" s="9"/>
      <c r="J203" s="11">
        <v>66.12</v>
      </c>
      <c r="K203" s="19">
        <v>9.66</v>
      </c>
      <c r="L203" s="20">
        <f t="shared" si="3"/>
        <v>638.72</v>
      </c>
      <c r="M203" s="21"/>
      <c r="N203" s="22">
        <v>638.72</v>
      </c>
      <c r="O203" s="23" t="s">
        <v>1368</v>
      </c>
      <c r="P203" s="23" t="s">
        <v>1369</v>
      </c>
      <c r="Q203" s="23" t="s">
        <v>1370</v>
      </c>
      <c r="R203" s="23" t="s">
        <v>1367</v>
      </c>
      <c r="S203" s="25"/>
    </row>
    <row r="204" ht="18" customHeight="1" spans="1:19">
      <c r="A204" s="8">
        <f>200-1</f>
        <v>199</v>
      </c>
      <c r="B204" s="9" t="s">
        <v>1371</v>
      </c>
      <c r="C204" s="9" t="s">
        <v>1372</v>
      </c>
      <c r="D204" s="9" t="s">
        <v>1372</v>
      </c>
      <c r="E204" s="9" t="s">
        <v>1373</v>
      </c>
      <c r="F204" s="9" t="s">
        <v>1374</v>
      </c>
      <c r="G204" s="10">
        <v>3</v>
      </c>
      <c r="H204" s="11"/>
      <c r="I204" s="9"/>
      <c r="J204" s="11">
        <v>66.12</v>
      </c>
      <c r="K204" s="19">
        <v>9.66</v>
      </c>
      <c r="L204" s="20">
        <f t="shared" si="3"/>
        <v>638.72</v>
      </c>
      <c r="M204" s="21"/>
      <c r="N204" s="22">
        <v>638.72</v>
      </c>
      <c r="O204" s="23" t="s">
        <v>1375</v>
      </c>
      <c r="P204" s="23" t="s">
        <v>1376</v>
      </c>
      <c r="Q204" s="23" t="s">
        <v>1377</v>
      </c>
      <c r="R204" s="23" t="s">
        <v>1373</v>
      </c>
      <c r="S204" s="25"/>
    </row>
    <row r="205" ht="18" customHeight="1" spans="1:19">
      <c r="A205" s="8">
        <f>201-1</f>
        <v>200</v>
      </c>
      <c r="B205" s="9" t="s">
        <v>1378</v>
      </c>
      <c r="C205" s="9" t="s">
        <v>1379</v>
      </c>
      <c r="D205" s="9" t="s">
        <v>1379</v>
      </c>
      <c r="E205" s="9" t="s">
        <v>1380</v>
      </c>
      <c r="F205" s="9" t="s">
        <v>1381</v>
      </c>
      <c r="G205" s="10">
        <v>2</v>
      </c>
      <c r="H205" s="11"/>
      <c r="I205" s="9"/>
      <c r="J205" s="11">
        <v>560.88</v>
      </c>
      <c r="K205" s="19">
        <v>9.66</v>
      </c>
      <c r="L205" s="20">
        <f t="shared" si="3"/>
        <v>5418.1</v>
      </c>
      <c r="M205" s="21"/>
      <c r="N205" s="22">
        <v>5418.1</v>
      </c>
      <c r="O205" s="23" t="s">
        <v>1382</v>
      </c>
      <c r="P205" s="23" t="s">
        <v>1383</v>
      </c>
      <c r="Q205" s="23" t="s">
        <v>1384</v>
      </c>
      <c r="R205" s="23" t="s">
        <v>1380</v>
      </c>
      <c r="S205" s="25"/>
    </row>
    <row r="206" ht="18" customHeight="1" spans="1:19">
      <c r="A206" s="8">
        <f>202-1</f>
        <v>201</v>
      </c>
      <c r="B206" s="9" t="s">
        <v>1385</v>
      </c>
      <c r="C206" s="9" t="s">
        <v>1386</v>
      </c>
      <c r="D206" s="9" t="s">
        <v>1386</v>
      </c>
      <c r="E206" s="9" t="s">
        <v>1387</v>
      </c>
      <c r="F206" s="9"/>
      <c r="G206" s="10">
        <v>2</v>
      </c>
      <c r="H206" s="11"/>
      <c r="I206" s="9"/>
      <c r="J206" s="11">
        <v>132.24</v>
      </c>
      <c r="K206" s="19">
        <v>9.66</v>
      </c>
      <c r="L206" s="20">
        <f t="shared" si="3"/>
        <v>1277.44</v>
      </c>
      <c r="M206" s="21"/>
      <c r="N206" s="22">
        <v>1277.44</v>
      </c>
      <c r="O206" s="23" t="s">
        <v>1388</v>
      </c>
      <c r="P206" s="23" t="s">
        <v>1389</v>
      </c>
      <c r="Q206" s="23" t="s">
        <v>1390</v>
      </c>
      <c r="R206" s="23" t="s">
        <v>1387</v>
      </c>
      <c r="S206" s="25"/>
    </row>
    <row r="207" ht="18" customHeight="1" spans="1:19">
      <c r="A207" s="8">
        <f>203-1</f>
        <v>202</v>
      </c>
      <c r="B207" s="9" t="s">
        <v>1391</v>
      </c>
      <c r="C207" s="9" t="s">
        <v>1392</v>
      </c>
      <c r="D207" s="9" t="s">
        <v>1392</v>
      </c>
      <c r="E207" s="9" t="s">
        <v>1393</v>
      </c>
      <c r="F207" s="9" t="s">
        <v>1394</v>
      </c>
      <c r="G207" s="10">
        <v>2</v>
      </c>
      <c r="H207" s="11"/>
      <c r="I207" s="9"/>
      <c r="J207" s="11">
        <v>198.36</v>
      </c>
      <c r="K207" s="19">
        <v>9.66</v>
      </c>
      <c r="L207" s="20">
        <f t="shared" si="3"/>
        <v>1916.16</v>
      </c>
      <c r="M207" s="21"/>
      <c r="N207" s="22">
        <v>1916.16</v>
      </c>
      <c r="O207" s="23" t="s">
        <v>1395</v>
      </c>
      <c r="P207" s="23" t="s">
        <v>1396</v>
      </c>
      <c r="Q207" s="23" t="s">
        <v>1397</v>
      </c>
      <c r="R207" s="23" t="s">
        <v>1393</v>
      </c>
      <c r="S207" s="25"/>
    </row>
    <row r="208" ht="18" customHeight="1" spans="1:19">
      <c r="A208" s="8">
        <f>204-1</f>
        <v>203</v>
      </c>
      <c r="B208" s="9" t="s">
        <v>1398</v>
      </c>
      <c r="C208" s="9" t="s">
        <v>1399</v>
      </c>
      <c r="D208" s="9" t="s">
        <v>1399</v>
      </c>
      <c r="E208" s="9" t="s">
        <v>1400</v>
      </c>
      <c r="F208" s="9" t="s">
        <v>1401</v>
      </c>
      <c r="G208" s="10">
        <v>2</v>
      </c>
      <c r="H208" s="11"/>
      <c r="I208" s="9"/>
      <c r="J208" s="11">
        <v>66.12</v>
      </c>
      <c r="K208" s="19">
        <v>9.66</v>
      </c>
      <c r="L208" s="20">
        <f t="shared" si="3"/>
        <v>638.72</v>
      </c>
      <c r="M208" s="21"/>
      <c r="N208" s="22">
        <v>638.72</v>
      </c>
      <c r="O208" s="23" t="s">
        <v>1402</v>
      </c>
      <c r="P208" s="23" t="s">
        <v>1403</v>
      </c>
      <c r="Q208" s="23" t="s">
        <v>1404</v>
      </c>
      <c r="R208" s="23" t="s">
        <v>1400</v>
      </c>
      <c r="S208" s="25"/>
    </row>
    <row r="209" ht="18" customHeight="1" spans="1:19">
      <c r="A209" s="8">
        <f>205-1</f>
        <v>204</v>
      </c>
      <c r="B209" s="9" t="s">
        <v>1405</v>
      </c>
      <c r="C209" s="9" t="s">
        <v>1406</v>
      </c>
      <c r="D209" s="9" t="s">
        <v>1406</v>
      </c>
      <c r="E209" s="9" t="s">
        <v>1407</v>
      </c>
      <c r="F209" s="9"/>
      <c r="G209" s="10">
        <v>1</v>
      </c>
      <c r="H209" s="11"/>
      <c r="I209" s="9"/>
      <c r="J209" s="11">
        <v>66.12</v>
      </c>
      <c r="K209" s="19">
        <v>9.66</v>
      </c>
      <c r="L209" s="20">
        <f t="shared" si="3"/>
        <v>638.72</v>
      </c>
      <c r="M209" s="21"/>
      <c r="N209" s="22">
        <v>638.72</v>
      </c>
      <c r="O209" s="23" t="s">
        <v>1408</v>
      </c>
      <c r="P209" s="23" t="s">
        <v>1409</v>
      </c>
      <c r="Q209" s="23" t="s">
        <v>1410</v>
      </c>
      <c r="R209" s="23" t="s">
        <v>1407</v>
      </c>
      <c r="S209" s="25"/>
    </row>
    <row r="210" ht="11.25" customHeight="1" spans="1:19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7"/>
      <c r="N210" s="28"/>
      <c r="O210" s="28"/>
      <c r="P210" s="28"/>
      <c r="Q210" s="28"/>
      <c r="R210" s="28"/>
      <c r="S210" s="4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2019-09-11T01:52:28Z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