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495" windowHeight="11370"/>
  </bookViews>
  <sheets>
    <sheet name="Sheet" sheetId="1" r:id="rId1"/>
  </sheets>
  <definedNames>
    <definedName name="_xlnm.Print_Titles" localSheetId="0">Sheet!$1:$4</definedName>
  </definedNames>
  <calcPr calcId="144525"/>
</workbook>
</file>

<file path=xl/calcChain.xml><?xml version="1.0" encoding="utf-8"?>
<calcChain xmlns="http://schemas.openxmlformats.org/spreadsheetml/2006/main">
  <c r="F421" i="1"/>
  <c r="A421"/>
  <c r="F420"/>
  <c r="A420"/>
  <c r="F419"/>
  <c r="A419"/>
  <c r="F418"/>
  <c r="A418"/>
  <c r="F417"/>
  <c r="A417"/>
  <c r="F416"/>
  <c r="A416"/>
  <c r="F415"/>
  <c r="A415"/>
  <c r="F414"/>
  <c r="A414"/>
  <c r="F413"/>
  <c r="A413"/>
  <c r="F412"/>
  <c r="A412"/>
  <c r="F411"/>
  <c r="A411"/>
  <c r="F410"/>
  <c r="A410"/>
  <c r="F409"/>
  <c r="A409"/>
  <c r="F408"/>
  <c r="A408"/>
  <c r="F407"/>
  <c r="A407"/>
  <c r="F406"/>
  <c r="A406"/>
  <c r="F405"/>
  <c r="A405"/>
  <c r="F404"/>
  <c r="A404"/>
  <c r="F403"/>
  <c r="A403"/>
  <c r="F402"/>
  <c r="A402"/>
  <c r="F401"/>
  <c r="A401"/>
  <c r="F400"/>
  <c r="A400"/>
  <c r="F399"/>
  <c r="A399"/>
  <c r="F398"/>
  <c r="A398"/>
  <c r="F397"/>
  <c r="A397"/>
  <c r="F396"/>
  <c r="A396"/>
  <c r="F395"/>
  <c r="A395"/>
  <c r="F394"/>
  <c r="A394"/>
  <c r="F393"/>
  <c r="A393"/>
  <c r="F392"/>
  <c r="A392"/>
  <c r="F391"/>
  <c r="A391"/>
  <c r="F390"/>
  <c r="A390"/>
  <c r="F389"/>
  <c r="A389"/>
  <c r="F388"/>
  <c r="A388"/>
  <c r="F387"/>
  <c r="A387"/>
  <c r="F386"/>
  <c r="A386"/>
  <c r="F385"/>
  <c r="A385"/>
  <c r="F384"/>
  <c r="A384"/>
  <c r="F383"/>
  <c r="A383"/>
  <c r="F382"/>
  <c r="A382"/>
  <c r="F381"/>
  <c r="A381"/>
  <c r="F380"/>
  <c r="A380"/>
  <c r="F379"/>
  <c r="A379"/>
  <c r="F378"/>
  <c r="A378"/>
  <c r="F377"/>
  <c r="A377"/>
  <c r="F376"/>
  <c r="A376"/>
  <c r="F375"/>
  <c r="A375"/>
  <c r="F374"/>
  <c r="A374"/>
  <c r="F373"/>
  <c r="A373"/>
  <c r="F372"/>
  <c r="A372"/>
  <c r="F371"/>
  <c r="A371"/>
  <c r="F370"/>
  <c r="A370"/>
  <c r="F369"/>
  <c r="A369"/>
  <c r="F368"/>
  <c r="A368"/>
  <c r="F367"/>
  <c r="A367"/>
  <c r="F366"/>
  <c r="A366"/>
  <c r="F365"/>
  <c r="A365"/>
  <c r="F364"/>
  <c r="A364"/>
  <c r="F363"/>
  <c r="A363"/>
  <c r="F362"/>
  <c r="A362"/>
  <c r="F361"/>
  <c r="A361"/>
  <c r="F360"/>
  <c r="A360"/>
  <c r="F359"/>
  <c r="A359"/>
  <c r="F358"/>
  <c r="A358"/>
  <c r="F357"/>
  <c r="A357"/>
  <c r="F356"/>
  <c r="A356"/>
  <c r="F355"/>
  <c r="A355"/>
  <c r="F354"/>
  <c r="A354"/>
  <c r="F353"/>
  <c r="A353"/>
  <c r="F352"/>
  <c r="A352"/>
  <c r="F351"/>
  <c r="A351"/>
  <c r="F350"/>
  <c r="A350"/>
  <c r="F349"/>
  <c r="A349"/>
  <c r="F348"/>
  <c r="A348"/>
  <c r="F347"/>
  <c r="A347"/>
  <c r="F346"/>
  <c r="A346"/>
  <c r="F345"/>
  <c r="A345"/>
  <c r="F344"/>
  <c r="A344"/>
  <c r="F343"/>
  <c r="A343"/>
  <c r="F342"/>
  <c r="A342"/>
  <c r="F341"/>
  <c r="A341"/>
  <c r="F340"/>
  <c r="A340"/>
  <c r="F339"/>
  <c r="A339"/>
  <c r="F338"/>
  <c r="A338"/>
  <c r="F337"/>
  <c r="A337"/>
  <c r="F336"/>
  <c r="A336"/>
  <c r="F335"/>
  <c r="A335"/>
  <c r="F334"/>
  <c r="A334"/>
  <c r="F333"/>
  <c r="A333"/>
  <c r="F332"/>
  <c r="A332"/>
  <c r="F331"/>
  <c r="A331"/>
  <c r="F330"/>
  <c r="A330"/>
  <c r="F329"/>
  <c r="A329"/>
  <c r="F328"/>
  <c r="A328"/>
  <c r="F327"/>
  <c r="A327"/>
  <c r="F326"/>
  <c r="A326"/>
  <c r="F325"/>
  <c r="A325"/>
  <c r="F324"/>
  <c r="A324"/>
  <c r="F323"/>
  <c r="A323"/>
  <c r="F322"/>
  <c r="A322"/>
  <c r="F321"/>
  <c r="A321"/>
  <c r="F320"/>
  <c r="A320"/>
  <c r="F319"/>
  <c r="A319"/>
  <c r="F318"/>
  <c r="A318"/>
  <c r="F317"/>
  <c r="A317"/>
  <c r="F316"/>
  <c r="A316"/>
  <c r="F315"/>
  <c r="A315"/>
  <c r="F314"/>
  <c r="A314"/>
  <c r="F313"/>
  <c r="A313"/>
  <c r="F312"/>
  <c r="A312"/>
  <c r="F311"/>
  <c r="A311"/>
  <c r="F310"/>
  <c r="A310"/>
  <c r="F309"/>
  <c r="A309"/>
  <c r="F308"/>
  <c r="A308"/>
  <c r="F307"/>
  <c r="A307"/>
  <c r="F306"/>
  <c r="A306"/>
  <c r="F305"/>
  <c r="A305"/>
  <c r="F304"/>
  <c r="A304"/>
  <c r="F303"/>
  <c r="A303"/>
  <c r="F302"/>
  <c r="A302"/>
  <c r="F301"/>
  <c r="A301"/>
  <c r="F300"/>
  <c r="A300"/>
  <c r="F299"/>
  <c r="A299"/>
  <c r="F298"/>
  <c r="A298"/>
  <c r="F297"/>
  <c r="A297"/>
  <c r="F296"/>
  <c r="A296"/>
  <c r="F295"/>
  <c r="A295"/>
  <c r="F294"/>
  <c r="A294"/>
  <c r="F293"/>
  <c r="A293"/>
  <c r="F292"/>
  <c r="A292"/>
  <c r="F291"/>
  <c r="A291"/>
  <c r="F290"/>
  <c r="A290"/>
  <c r="F289"/>
  <c r="A289"/>
  <c r="F288"/>
  <c r="A288"/>
  <c r="F287"/>
  <c r="A287"/>
  <c r="F286"/>
  <c r="A286"/>
  <c r="F285"/>
  <c r="A285"/>
  <c r="F284"/>
  <c r="A284"/>
  <c r="F283"/>
  <c r="A283"/>
  <c r="F282"/>
  <c r="A282"/>
  <c r="F281"/>
  <c r="A281"/>
  <c r="F280"/>
  <c r="A280"/>
  <c r="F279"/>
  <c r="A279"/>
  <c r="F278"/>
  <c r="A278"/>
  <c r="F277"/>
  <c r="A277"/>
  <c r="F276"/>
  <c r="A276"/>
  <c r="F275"/>
  <c r="A275"/>
  <c r="F274"/>
  <c r="A274"/>
  <c r="F273"/>
  <c r="A273"/>
  <c r="F272"/>
  <c r="A272"/>
  <c r="F271"/>
  <c r="A271"/>
  <c r="F270"/>
  <c r="A270"/>
  <c r="F269"/>
  <c r="A269"/>
  <c r="F268"/>
  <c r="A268"/>
  <c r="F267"/>
  <c r="A267"/>
  <c r="F266"/>
  <c r="A266"/>
  <c r="F265"/>
  <c r="A265"/>
  <c r="F264"/>
  <c r="A264"/>
  <c r="F263"/>
  <c r="A263"/>
  <c r="F262"/>
  <c r="A262"/>
  <c r="F261"/>
  <c r="A261"/>
  <c r="F260"/>
  <c r="A260"/>
  <c r="F259"/>
  <c r="A259"/>
  <c r="F258"/>
  <c r="A258"/>
  <c r="F257"/>
  <c r="A257"/>
  <c r="F256"/>
  <c r="A256"/>
  <c r="F255"/>
  <c r="A255"/>
  <c r="F254"/>
  <c r="A254"/>
  <c r="F253"/>
  <c r="A253"/>
  <c r="F252"/>
  <c r="A252"/>
  <c r="F251"/>
  <c r="A251"/>
  <c r="F250"/>
  <c r="A250"/>
  <c r="F249"/>
  <c r="A249"/>
  <c r="F248"/>
  <c r="A248"/>
  <c r="F247"/>
  <c r="A247"/>
  <c r="F246"/>
  <c r="A246"/>
  <c r="F245"/>
  <c r="A245"/>
  <c r="F244"/>
  <c r="A244"/>
  <c r="F243"/>
  <c r="A243"/>
  <c r="F242"/>
  <c r="A242"/>
  <c r="F241"/>
  <c r="A241"/>
  <c r="F240"/>
  <c r="A240"/>
  <c r="F239"/>
  <c r="A239"/>
  <c r="F238"/>
  <c r="A238"/>
  <c r="F237"/>
  <c r="A237"/>
  <c r="F236"/>
  <c r="A236"/>
  <c r="F235"/>
  <c r="A235"/>
  <c r="F234"/>
  <c r="A234"/>
  <c r="F233"/>
  <c r="A233"/>
  <c r="F232"/>
  <c r="A232"/>
  <c r="F231"/>
  <c r="A231"/>
  <c r="F230"/>
  <c r="A230"/>
  <c r="F229"/>
  <c r="A229"/>
  <c r="F228"/>
  <c r="A228"/>
  <c r="F227"/>
  <c r="A227"/>
  <c r="F226"/>
  <c r="A226"/>
  <c r="F225"/>
  <c r="A225"/>
  <c r="F224"/>
  <c r="A224"/>
  <c r="F223"/>
  <c r="A223"/>
  <c r="F222"/>
  <c r="A222"/>
  <c r="F221"/>
  <c r="A221"/>
  <c r="F220"/>
  <c r="A220"/>
  <c r="F219"/>
  <c r="A219"/>
  <c r="F218"/>
  <c r="A218"/>
  <c r="F217"/>
  <c r="A217"/>
  <c r="F216"/>
  <c r="A216"/>
  <c r="F215"/>
  <c r="A215"/>
  <c r="F214"/>
  <c r="A214"/>
  <c r="F213"/>
  <c r="A213"/>
  <c r="F212"/>
  <c r="A212"/>
  <c r="F211"/>
  <c r="A211"/>
  <c r="F210"/>
  <c r="A210"/>
  <c r="F209"/>
  <c r="A209"/>
  <c r="F208"/>
  <c r="A208"/>
  <c r="F207"/>
  <c r="A207"/>
  <c r="F206"/>
  <c r="A206"/>
  <c r="F205"/>
  <c r="A205"/>
  <c r="F204"/>
  <c r="A204"/>
  <c r="F203"/>
  <c r="A203"/>
  <c r="F202"/>
  <c r="A202"/>
  <c r="F201"/>
  <c r="A201"/>
  <c r="F200"/>
  <c r="A200"/>
  <c r="F199"/>
  <c r="A199"/>
  <c r="F198"/>
  <c r="A198"/>
  <c r="F197"/>
  <c r="A197"/>
  <c r="F196"/>
  <c r="A196"/>
  <c r="F195"/>
  <c r="A195"/>
  <c r="F194"/>
  <c r="A194"/>
  <c r="F193"/>
  <c r="A193"/>
  <c r="F192"/>
  <c r="A192"/>
  <c r="F191"/>
  <c r="A191"/>
  <c r="F190"/>
  <c r="A190"/>
  <c r="F189"/>
  <c r="A189"/>
  <c r="F188"/>
  <c r="A188"/>
  <c r="F187"/>
  <c r="A187"/>
  <c r="F186"/>
  <c r="A186"/>
  <c r="F185"/>
  <c r="A185"/>
  <c r="F184"/>
  <c r="A184"/>
  <c r="F183"/>
  <c r="A183"/>
  <c r="F182"/>
  <c r="A182"/>
  <c r="F181"/>
  <c r="A181"/>
  <c r="F180"/>
  <c r="A180"/>
  <c r="F179"/>
  <c r="A179"/>
  <c r="F178"/>
  <c r="A178"/>
  <c r="F177"/>
  <c r="A177"/>
  <c r="F176"/>
  <c r="A176"/>
  <c r="F175"/>
  <c r="A175"/>
  <c r="F174"/>
  <c r="A174"/>
  <c r="F173"/>
  <c r="A173"/>
  <c r="F172"/>
  <c r="A172"/>
  <c r="F171"/>
  <c r="A171"/>
  <c r="F170"/>
  <c r="A170"/>
  <c r="F169"/>
  <c r="A169"/>
  <c r="F168"/>
  <c r="A168"/>
  <c r="F167"/>
  <c r="A167"/>
  <c r="F166"/>
  <c r="A166"/>
  <c r="F165"/>
  <c r="A165"/>
  <c r="F164"/>
  <c r="A164"/>
  <c r="F163"/>
  <c r="A163"/>
  <c r="F162"/>
  <c r="A162"/>
  <c r="F161"/>
  <c r="A161"/>
  <c r="F160"/>
  <c r="A160"/>
  <c r="F159"/>
  <c r="A159"/>
  <c r="F158"/>
  <c r="A158"/>
  <c r="F157"/>
  <c r="A157"/>
  <c r="F156"/>
  <c r="A156"/>
  <c r="F155"/>
  <c r="A155"/>
  <c r="F154"/>
  <c r="A154"/>
  <c r="F153"/>
  <c r="A153"/>
  <c r="F152"/>
  <c r="A152"/>
  <c r="F151"/>
  <c r="A151"/>
  <c r="F150"/>
  <c r="A150"/>
  <c r="F149"/>
  <c r="A149"/>
  <c r="F148"/>
  <c r="A148"/>
  <c r="F147"/>
  <c r="A147"/>
  <c r="F146"/>
  <c r="A146"/>
  <c r="F145"/>
  <c r="A145"/>
  <c r="F144"/>
  <c r="A144"/>
  <c r="F143"/>
  <c r="A143"/>
  <c r="F142"/>
  <c r="A142"/>
  <c r="F141"/>
  <c r="A141"/>
  <c r="F140"/>
  <c r="A140"/>
  <c r="F139"/>
  <c r="A139"/>
  <c r="F138"/>
  <c r="A138"/>
  <c r="F137"/>
  <c r="A137"/>
  <c r="F136"/>
  <c r="A136"/>
  <c r="F135"/>
  <c r="A135"/>
  <c r="F134"/>
  <c r="A134"/>
  <c r="F133"/>
  <c r="A133"/>
  <c r="F132"/>
  <c r="A132"/>
  <c r="F131"/>
  <c r="A131"/>
  <c r="F130"/>
  <c r="A130"/>
  <c r="F129"/>
  <c r="A129"/>
  <c r="F128"/>
  <c r="A128"/>
  <c r="F127"/>
  <c r="A127"/>
  <c r="F126"/>
  <c r="A126"/>
  <c r="F125"/>
  <c r="A125"/>
  <c r="F124"/>
  <c r="A124"/>
  <c r="F123"/>
  <c r="A123"/>
  <c r="F122"/>
  <c r="A122"/>
  <c r="F121"/>
  <c r="A121"/>
  <c r="F120"/>
  <c r="A120"/>
  <c r="F119"/>
  <c r="A119"/>
  <c r="F118"/>
  <c r="A118"/>
  <c r="F117"/>
  <c r="A117"/>
  <c r="F116"/>
  <c r="A116"/>
  <c r="F115"/>
  <c r="A115"/>
  <c r="F114"/>
  <c r="A114"/>
  <c r="F113"/>
  <c r="A113"/>
  <c r="F112"/>
  <c r="A112"/>
  <c r="F111"/>
  <c r="A111"/>
  <c r="F110"/>
  <c r="A110"/>
  <c r="F109"/>
  <c r="A109"/>
  <c r="F108"/>
  <c r="A108"/>
  <c r="F107"/>
  <c r="A107"/>
  <c r="F106"/>
  <c r="A106"/>
  <c r="F105"/>
  <c r="A105"/>
  <c r="F104"/>
  <c r="A104"/>
  <c r="F103"/>
  <c r="A103"/>
  <c r="F102"/>
  <c r="A102"/>
  <c r="F101"/>
  <c r="A101"/>
  <c r="F100"/>
  <c r="A100"/>
  <c r="F99"/>
  <c r="A99"/>
  <c r="F98"/>
  <c r="A98"/>
  <c r="F97"/>
  <c r="A97"/>
  <c r="F96"/>
  <c r="A96"/>
  <c r="F95"/>
  <c r="A95"/>
  <c r="F94"/>
  <c r="A94"/>
  <c r="F93"/>
  <c r="A93"/>
  <c r="F92"/>
  <c r="A92"/>
  <c r="F91"/>
  <c r="A91"/>
  <c r="F90"/>
  <c r="A90"/>
  <c r="F89"/>
  <c r="A89"/>
  <c r="F88"/>
  <c r="A88"/>
  <c r="F87"/>
  <c r="A87"/>
  <c r="F86"/>
  <c r="A86"/>
  <c r="F85"/>
  <c r="A85"/>
  <c r="F84"/>
  <c r="A84"/>
  <c r="F83"/>
  <c r="A83"/>
  <c r="F82"/>
  <c r="A82"/>
  <c r="F81"/>
  <c r="A81"/>
  <c r="F80"/>
  <c r="A80"/>
  <c r="F79"/>
  <c r="A79"/>
  <c r="F78"/>
  <c r="A78"/>
  <c r="F77"/>
  <c r="A77"/>
  <c r="F76"/>
  <c r="A76"/>
  <c r="F75"/>
  <c r="A75"/>
  <c r="F74"/>
  <c r="A74"/>
  <c r="F73"/>
  <c r="A73"/>
  <c r="F72"/>
  <c r="A72"/>
  <c r="F71"/>
  <c r="A71"/>
  <c r="F70"/>
  <c r="A70"/>
  <c r="F69"/>
  <c r="A69"/>
  <c r="F68"/>
  <c r="A68"/>
  <c r="F67"/>
  <c r="A67"/>
  <c r="F66"/>
  <c r="A66"/>
  <c r="F65"/>
  <c r="A65"/>
  <c r="F64"/>
  <c r="A64"/>
  <c r="F63"/>
  <c r="A63"/>
  <c r="F62"/>
  <c r="A62"/>
  <c r="F61"/>
  <c r="A61"/>
  <c r="F60"/>
  <c r="A60"/>
  <c r="F59"/>
  <c r="A59"/>
  <c r="F58"/>
  <c r="A58"/>
  <c r="F57"/>
  <c r="A57"/>
  <c r="F56"/>
  <c r="A56"/>
  <c r="F55"/>
  <c r="A55"/>
  <c r="F54"/>
  <c r="A54"/>
  <c r="F53"/>
  <c r="A53"/>
  <c r="F52"/>
  <c r="A52"/>
  <c r="F51"/>
  <c r="A51"/>
  <c r="F50"/>
  <c r="A50"/>
  <c r="F49"/>
  <c r="A49"/>
  <c r="F48"/>
  <c r="A48"/>
  <c r="F47"/>
  <c r="A47"/>
  <c r="F46"/>
  <c r="A46"/>
  <c r="F45"/>
  <c r="A45"/>
  <c r="F44"/>
  <c r="A44"/>
  <c r="F43"/>
  <c r="A43"/>
  <c r="F42"/>
  <c r="A42"/>
  <c r="F41"/>
  <c r="A41"/>
  <c r="F40"/>
  <c r="A40"/>
  <c r="F39"/>
  <c r="A39"/>
  <c r="F38"/>
  <c r="A38"/>
  <c r="F37"/>
  <c r="A37"/>
  <c r="F36"/>
  <c r="A36"/>
  <c r="F35"/>
  <c r="A35"/>
  <c r="F34"/>
  <c r="A34"/>
  <c r="F33"/>
  <c r="A33"/>
  <c r="F32"/>
  <c r="A32"/>
  <c r="F31"/>
  <c r="A31"/>
  <c r="F30"/>
  <c r="A30"/>
  <c r="F29"/>
  <c r="A29"/>
  <c r="F28"/>
  <c r="A28"/>
  <c r="F27"/>
  <c r="A27"/>
  <c r="F26"/>
  <c r="A26"/>
  <c r="F25"/>
  <c r="A25"/>
  <c r="F24"/>
  <c r="A24"/>
  <c r="F23"/>
  <c r="A23"/>
  <c r="F22"/>
  <c r="A22"/>
  <c r="F21"/>
  <c r="A21"/>
  <c r="F20"/>
  <c r="A20"/>
  <c r="F19"/>
  <c r="A19"/>
  <c r="F18"/>
  <c r="A18"/>
  <c r="F17"/>
  <c r="A17"/>
  <c r="F16"/>
  <c r="A16"/>
  <c r="F15"/>
  <c r="A15"/>
  <c r="F14"/>
  <c r="A14"/>
  <c r="F13"/>
  <c r="A13"/>
  <c r="F12"/>
  <c r="A12"/>
  <c r="F11"/>
  <c r="A11"/>
  <c r="F10"/>
  <c r="A10"/>
  <c r="F9"/>
  <c r="A9"/>
  <c r="F8"/>
  <c r="A8"/>
  <c r="F7"/>
  <c r="A7"/>
  <c r="F6"/>
  <c r="A6"/>
</calcChain>
</file>

<file path=xl/sharedStrings.xml><?xml version="1.0" encoding="utf-8"?>
<sst xmlns="http://schemas.openxmlformats.org/spreadsheetml/2006/main" count="3345" uniqueCount="2508">
  <si>
    <t>玉米生产者补贴清册</t>
  </si>
  <si>
    <t>行政区划：</t>
  </si>
  <si>
    <t xml:space="preserve">  新镇.大营子村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</si>
  <si>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</si>
  <si>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</si>
  <si>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</si>
  <si>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</si>
  <si>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</si>
  <si>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</si>
  <si>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</si>
  <si>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</si>
  <si>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</si>
  <si>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</si>
  <si>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</si>
  <si>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</si>
  <si>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</si>
  <si>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</si>
  <si>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1505250436010008001</t>
  </si>
  <si>
    <t>潘学田</t>
  </si>
  <si>
    <t>152326195401085314</t>
  </si>
  <si>
    <t>a553c328d0de11ddb504e16feb5bfbfe_3</t>
  </si>
  <si>
    <t>a553c329d0de11ddb504e16feb5bfbfe</t>
  </si>
  <si>
    <t>e3d2485639004cafb1babb0875fbd462</t>
  </si>
  <si>
    <t>1505250436010001001</t>
  </si>
  <si>
    <t>张春贵</t>
  </si>
  <si>
    <t>152326195404075314</t>
  </si>
  <si>
    <t>aaf4bfa4d0d911ddb504e16feb5bfbfe_4</t>
  </si>
  <si>
    <t>aaf4bfa5d0d911ddb504e16feb5bfbfe</t>
  </si>
  <si>
    <t>6faef73e8a214f7fb428951d7116444b</t>
  </si>
  <si>
    <t>1505250436010070001</t>
  </si>
  <si>
    <t>王玉清</t>
  </si>
  <si>
    <t>152326196610225314</t>
  </si>
  <si>
    <t>ae2a16c8d0fd11ddb504e16feb5bfbfe_4</t>
  </si>
  <si>
    <t>ae2a16c9d0fd11ddb504e16feb5bfbfe</t>
  </si>
  <si>
    <t>cee870839cc044d6a334c14c76525183</t>
  </si>
  <si>
    <t>1505250436010014001</t>
  </si>
  <si>
    <t>梁永军</t>
  </si>
  <si>
    <t>152326196410195333</t>
  </si>
  <si>
    <t>afe19c03d0e111ddb504e16feb5bfbfe_4</t>
  </si>
  <si>
    <t>afe19c04d0e111ddb504e16feb5bfbfe</t>
  </si>
  <si>
    <t>8c6c36c629d343199973f9e72137a5fe</t>
  </si>
  <si>
    <t>1505250436010010001</t>
  </si>
  <si>
    <t>张春来</t>
  </si>
  <si>
    <t>152326196803165338</t>
  </si>
  <si>
    <t>b7bdb435d0df11ddb504e16feb5bfbfe_4</t>
  </si>
  <si>
    <t>b7bdb436d0df11ddb504e16feb5bfbfe</t>
  </si>
  <si>
    <t>7015aa65e63344d6b9fd72de18623f06</t>
  </si>
  <si>
    <t>1505250436010024001</t>
  </si>
  <si>
    <t>周春三</t>
  </si>
  <si>
    <t>152326196912045319</t>
  </si>
  <si>
    <t>be0ecf53d0e611ddb504e16feb5bfbfe_4</t>
  </si>
  <si>
    <t>be0ecf54d0e611ddb504e16feb5bfbfe</t>
  </si>
  <si>
    <t>4f83437739314801848fb554dc747db8</t>
  </si>
  <si>
    <t>1505250436010061001</t>
  </si>
  <si>
    <t>王玉山</t>
  </si>
  <si>
    <t>152326195803265318</t>
  </si>
  <si>
    <t>c55ea10bd0f911ddb504e16feb5bfbfe_4</t>
  </si>
  <si>
    <t>c55ea10cd0f911ddb504e16feb5bfbfe</t>
  </si>
  <si>
    <t>ba739a62b6e047dba532553cebf069bc</t>
  </si>
  <si>
    <t>1505250436010029001</t>
  </si>
  <si>
    <t>李广彬</t>
  </si>
  <si>
    <t>152326196410155315</t>
  </si>
  <si>
    <t>c72dfd24d0e911ddb504e16feb5bfbfe_4</t>
  </si>
  <si>
    <t>c72dfd25d0e911ddb504e16feb5bfbfe</t>
  </si>
  <si>
    <t>8cfa2a10d3d549989a260b43e3c659f4</t>
  </si>
  <si>
    <t>1505250436020011001</t>
  </si>
  <si>
    <t>张作权</t>
  </si>
  <si>
    <t>152326197106105377</t>
  </si>
  <si>
    <t>18a698e4d22f11ddb504e16feb5bfbfe_4</t>
  </si>
  <si>
    <t>18a698e5d22f11ddb504e16feb5bfbfe</t>
  </si>
  <si>
    <t>5c0fc2f52dc1479eaefcafb9746eea9e</t>
  </si>
  <si>
    <t>1505250436020019001</t>
  </si>
  <si>
    <t>张凤柱</t>
  </si>
  <si>
    <t>152326194604205318</t>
  </si>
  <si>
    <t>1b9ab9ffd23411ddb504e16feb5bfbfe_4</t>
  </si>
  <si>
    <t>1b9aba00d23411ddb504e16feb5bfbfe</t>
  </si>
  <si>
    <t>ee37a0b1c6064ab8a9842eb2dc51f03d</t>
  </si>
  <si>
    <t>1505250436010145001</t>
  </si>
  <si>
    <t>林凤英</t>
  </si>
  <si>
    <t>152326194010105328</t>
  </si>
  <si>
    <t>20cbd980a47311e18ff2e1dd4b2d7d94_4</t>
  </si>
  <si>
    <t>20cbd981a47311e18ff2e1dd4b2d7d94</t>
  </si>
  <si>
    <t>58146066dfe24e7aba847e755d365744</t>
  </si>
  <si>
    <t>1505250436010155001</t>
  </si>
  <si>
    <t>张祥军</t>
  </si>
  <si>
    <t>152326197609045310</t>
  </si>
  <si>
    <t>40e3ec5e750611e48984c9c97b22836e_3</t>
  </si>
  <si>
    <t>40e3ec5f750611e48984c9c97b22836e</t>
  </si>
  <si>
    <t>572bcd0c53e24f5e8130d2b8c52fa9ed</t>
  </si>
  <si>
    <t>1505250436010078001</t>
  </si>
  <si>
    <t>江洪余</t>
  </si>
  <si>
    <t>152326196908265319</t>
  </si>
  <si>
    <t>b0662712d10111ddb504e16feb5bfbfe_4</t>
  </si>
  <si>
    <t>b0662713d10111ddb504e16feb5bfbfe</t>
  </si>
  <si>
    <t>be41ed7ba4a240a584a5e2f2f97fa037</t>
  </si>
  <si>
    <t>1505250436020003001</t>
  </si>
  <si>
    <t>张作成</t>
  </si>
  <si>
    <t>152326196708165356</t>
  </si>
  <si>
    <t>aaebed04d1a511ddb504e16feb5bfbfe_4</t>
  </si>
  <si>
    <t>aaebed05d1a511ddb504e16feb5bfbfe</t>
  </si>
  <si>
    <t>94c33d8f93844e71ab04ee5a9b8497af</t>
  </si>
  <si>
    <t>1505250436020016001</t>
  </si>
  <si>
    <t>耿献良</t>
  </si>
  <si>
    <t>152326195810295312</t>
  </si>
  <si>
    <t>af812685d23111ddb504e16feb5bfbfe_4</t>
  </si>
  <si>
    <t>af812686d23111ddb504e16feb5bfbfe</t>
  </si>
  <si>
    <t>f3c1f0453a0c446fa55865e21d87b7d0</t>
  </si>
  <si>
    <t>1505250436020021001</t>
  </si>
  <si>
    <t>张青华</t>
  </si>
  <si>
    <t>152326196012245315</t>
  </si>
  <si>
    <t>b09ad023d23811ddb504e16feb5bfbfe_4</t>
  </si>
  <si>
    <t>b09ad024d23811ddb504e16feb5bfbfe</t>
  </si>
  <si>
    <t>d4f441d8b1b54d15acbf33340ab7ffb5</t>
  </si>
  <si>
    <t>1505250436010108001</t>
  </si>
  <si>
    <t>江振海</t>
  </si>
  <si>
    <t>152326196902025314</t>
  </si>
  <si>
    <t>b5f9fe69d16311ddb504e16feb5bfbfe_4</t>
  </si>
  <si>
    <t>b5f9fe6ad16311ddb504e16feb5bfbfe</t>
  </si>
  <si>
    <t>1eacf1590f224c45bb1e96cade1245ee</t>
  </si>
  <si>
    <t>1505250436010164001</t>
  </si>
  <si>
    <t>付桂荣</t>
  </si>
  <si>
    <t>152326194609225326</t>
  </si>
  <si>
    <t>b6800dcf61ad11e5ba5427583697d2ad_4</t>
  </si>
  <si>
    <t>b6800dd061ad11e5ba5427583697d2ad</t>
  </si>
  <si>
    <t>28379ec2f17746f3b843e7be6c4e48aa</t>
  </si>
  <si>
    <t>1505250436010106001</t>
  </si>
  <si>
    <t>江振山</t>
  </si>
  <si>
    <t>152326195410265333</t>
  </si>
  <si>
    <t>054ea37dd16311ddb504e16feb5bfbfe_4</t>
  </si>
  <si>
    <t>054ea37ed16311ddb504e16feb5bfbfe</t>
  </si>
  <si>
    <t>744b2689356e498390b94406cf005a90</t>
  </si>
  <si>
    <t>1505250436020002001</t>
  </si>
  <si>
    <t>宝双宝</t>
  </si>
  <si>
    <t>152326196912105318</t>
  </si>
  <si>
    <t>0b38bf1ed1a511ddb504e16feb5bfbfe_4</t>
  </si>
  <si>
    <t>0b38bf1fd1a511ddb504e16feb5bfbfe</t>
  </si>
  <si>
    <t>0f60ca28464d40c18d6eb81f22868252</t>
  </si>
  <si>
    <t>1505250436010114001</t>
  </si>
  <si>
    <t>李长玉</t>
  </si>
  <si>
    <t>15232619531130531X</t>
  </si>
  <si>
    <t>13d0caecd16711ddb504e16feb5bfbfe_4</t>
  </si>
  <si>
    <t>13d0caedd16711ddb504e16feb5bfbfe</t>
  </si>
  <si>
    <t>4db8537206df45dfa0d796e2cb475c3c</t>
  </si>
  <si>
    <t>1505250436010121001</t>
  </si>
  <si>
    <t>江振华</t>
  </si>
  <si>
    <t>152326195312285314</t>
  </si>
  <si>
    <t>3a11b386d16a11ddb504e16feb5bfbfe_4</t>
  </si>
  <si>
    <t>3a11b387d16a11ddb504e16feb5bfbfe</t>
  </si>
  <si>
    <t>37aff9b680c94152a3b936751ed22414</t>
  </si>
  <si>
    <t>1505250436020005001</t>
  </si>
  <si>
    <t>张作彬</t>
  </si>
  <si>
    <t>152326197001235319</t>
  </si>
  <si>
    <t>447f269bd1a711ddb504e16feb5bfbfe_4</t>
  </si>
  <si>
    <t>447f269cd1a711ddb504e16feb5bfbfe</t>
  </si>
  <si>
    <t>4ee38b3dce4c496fbd369e7ea5dbdd2c</t>
  </si>
  <si>
    <t>1505250436020013001</t>
  </si>
  <si>
    <t>张作玲</t>
  </si>
  <si>
    <t>15232619670816533X</t>
  </si>
  <si>
    <t>50068349d23011ddb504e16feb5bfbfe_4</t>
  </si>
  <si>
    <t>5006834ad23011ddb504e16feb5bfbfe</t>
  </si>
  <si>
    <t>19fe598cd48b4ea59f09748e2c1da14c</t>
  </si>
  <si>
    <t>1505250436020008001</t>
  </si>
  <si>
    <t>王振军</t>
  </si>
  <si>
    <t>152326195912135336</t>
  </si>
  <si>
    <t>a3110baad22c11ddb504e16feb5bfbfe_4</t>
  </si>
  <si>
    <t>a3110babd22c11ddb504e16feb5bfbfe</t>
  </si>
  <si>
    <t>e178efac66e64552b527e30b05c67c93</t>
  </si>
  <si>
    <t>1505250436010165001</t>
  </si>
  <si>
    <t>杨瑞喜</t>
  </si>
  <si>
    <t>152326197608215330</t>
  </si>
  <si>
    <t>a4705f6c708411e5ba5427583697d2ad_4</t>
  </si>
  <si>
    <t>a4705f6d708411e5ba5427583697d2ad</t>
  </si>
  <si>
    <t>cea19f7d67c543f7a500fd12aef5f400</t>
  </si>
  <si>
    <t>1505250436010176001</t>
  </si>
  <si>
    <t>李金艳</t>
  </si>
  <si>
    <t>342225198106192069</t>
  </si>
  <si>
    <t>b1277f6f6cdc11e7a753c13d4af2620f_4</t>
  </si>
  <si>
    <t>b1277f706cdc11e7a753c13d4af2620f</t>
  </si>
  <si>
    <t>2be6ba2f0dbb471894fcf701ec4e6824</t>
  </si>
  <si>
    <t>1505250436020006001</t>
  </si>
  <si>
    <t>张福春</t>
  </si>
  <si>
    <t>152326195907195350</t>
  </si>
  <si>
    <t>3edbe75cd1a911ddb504e16feb5bfbfe_4</t>
  </si>
  <si>
    <t>3edbe75dd1a911ddb504e16feb5bfbfe</t>
  </si>
  <si>
    <t>26982ac692604cfbb76859229feb0746</t>
  </si>
  <si>
    <t>1505250436010139001</t>
  </si>
  <si>
    <t>江振伟</t>
  </si>
  <si>
    <t>152326198407145318</t>
  </si>
  <si>
    <t>C42B3315-F8A0-0001-AF55-10C045C0B680_4</t>
  </si>
  <si>
    <t>C42B3315-F9A0-0001-D410-AD50F2F01E08</t>
  </si>
  <si>
    <t>d46c218855864dce91306aaf91824857</t>
  </si>
  <si>
    <t>1505250436010141001</t>
  </si>
  <si>
    <t>张立新</t>
  </si>
  <si>
    <t>152326198301195317</t>
  </si>
  <si>
    <t>C447C738-6FD0-0001-446F-15D076D01454_4</t>
  </si>
  <si>
    <t>C447C738-70D0-0001-5DDC-4FCA4C9D1D28</t>
  </si>
  <si>
    <t>fc940f0423054e2d93832a8cbac11e5d</t>
  </si>
  <si>
    <t>1505250436010154001</t>
  </si>
  <si>
    <t>李堂文</t>
  </si>
  <si>
    <t>152326198010295318</t>
  </si>
  <si>
    <t>a0a512aa389611e4b114c1ca3498c540_4</t>
  </si>
  <si>
    <t>a0a512ab389611e4b114c1ca3498c540</t>
  </si>
  <si>
    <t>7e29270abf7640eb8a59387a502a90ce</t>
  </si>
  <si>
    <t>1505250436010012001</t>
  </si>
  <si>
    <t>张树军</t>
  </si>
  <si>
    <t>152326197008175339</t>
  </si>
  <si>
    <t>a4ecb24ed0e011ddb504e16feb5bfbfe_4</t>
  </si>
  <si>
    <t>a4ecb24fd0e011ddb504e16feb5bfbfe</t>
  </si>
  <si>
    <t>d5242dc23111409eb4344d1d14cff3d9</t>
  </si>
  <si>
    <t>1505250436020015001</t>
  </si>
  <si>
    <t>张福来</t>
  </si>
  <si>
    <t>152326195109235338</t>
  </si>
  <si>
    <t>20f5c1add23111ddb504e16feb5bfbfe_4</t>
  </si>
  <si>
    <t>20f5c1aed23111ddb504e16feb5bfbfe</t>
  </si>
  <si>
    <t>8828d90605724fa4a872d26231176f0e</t>
  </si>
  <si>
    <t>1505250436010134001</t>
  </si>
  <si>
    <t>张祥义</t>
  </si>
  <si>
    <t>152326197912065314</t>
  </si>
  <si>
    <t>C42B3299-8540-0001-4FAE-C91AC72010D1_4</t>
  </si>
  <si>
    <t>C42B3299-8540-0001-47D2-1BE2FFE0D030</t>
  </si>
  <si>
    <t>5d844585d8fd4e09aca4ef3dc69f6408</t>
  </si>
  <si>
    <t>1505250436010136001</t>
  </si>
  <si>
    <t>江志华</t>
  </si>
  <si>
    <t>152326198110155312</t>
  </si>
  <si>
    <t>C42B32C2-3350-0001-50E8-66A747F01CA0_3</t>
  </si>
  <si>
    <t>C42B32C2-3450-0001-50C5-8260B9D01050</t>
  </si>
  <si>
    <t>c2d710465f1f4452bbf940de9928d8aa</t>
  </si>
  <si>
    <t>1505250436010138001</t>
  </si>
  <si>
    <t>江志超</t>
  </si>
  <si>
    <t>152326197911295310</t>
  </si>
  <si>
    <t>C42B330C-7CE0-0001-166A-1B395D90D370_4</t>
  </si>
  <si>
    <t>C42B330C-7DE0-0001-76CD-1970C8901F68</t>
  </si>
  <si>
    <t>a0f947ba6c29476fb6f78829abad4fa7</t>
  </si>
  <si>
    <t>1505250436010063001</t>
  </si>
  <si>
    <t>张学权</t>
  </si>
  <si>
    <t>152326197111035318</t>
  </si>
  <si>
    <t>9c3a4aadd0fa11ddb504e16feb5bfbfe_4</t>
  </si>
  <si>
    <t>9c3a4aaed0fa11ddb504e16feb5bfbfe</t>
  </si>
  <si>
    <t>05057ada881d452c83c21bcc73ab760f</t>
  </si>
  <si>
    <t>1505250436010037001</t>
  </si>
  <si>
    <t>周喜三</t>
  </si>
  <si>
    <t>152326196001105333</t>
  </si>
  <si>
    <t>a09838fcd0ed11ddb504e16feb5bfbfe_4</t>
  </si>
  <si>
    <t>a09838fdd0ed11ddb504e16feb5bfbfe</t>
  </si>
  <si>
    <t>a94515d68fc64352b8cd9837d9fd7e4c</t>
  </si>
  <si>
    <t>1505250436010050001</t>
  </si>
  <si>
    <t>张树勋</t>
  </si>
  <si>
    <t>152326193802105313</t>
  </si>
  <si>
    <t>a1551c43d0f411ddb504e16feb5bfbfe_4</t>
  </si>
  <si>
    <t>a1551c44d0f411ddb504e16feb5bfbfe</t>
  </si>
  <si>
    <t>562bd759ff5b4ac89b3dcf6e10e3f345</t>
  </si>
  <si>
    <t>1505250436010042001</t>
  </si>
  <si>
    <t>梁永山</t>
  </si>
  <si>
    <t>152326194406305334</t>
  </si>
  <si>
    <t>a3ba8056d0f011ddb504e16feb5bfbfe_4</t>
  </si>
  <si>
    <t>a3ba8057d0f011ddb504e16feb5bfbfe</t>
  </si>
  <si>
    <t>97af47063d5949b6af6fbff0ad19ecd0</t>
  </si>
  <si>
    <t>1505250436010129001</t>
  </si>
  <si>
    <t>江振刚</t>
  </si>
  <si>
    <t>152326197302205316</t>
  </si>
  <si>
    <t>C42B3236-7EB0-0001-6F94-17F012A04F80_4</t>
  </si>
  <si>
    <t>C42B3236-7FA0-0001-2424-3483CE301E60</t>
  </si>
  <si>
    <t>ebdf822368c54e3b914ab81bb31d8d01</t>
  </si>
  <si>
    <t>1505250436010130001</t>
  </si>
  <si>
    <t>孙学武</t>
  </si>
  <si>
    <t>152326197311135313</t>
  </si>
  <si>
    <t>C42B3247-1F80-0001-ED44-13A0FA0016A4_4</t>
  </si>
  <si>
    <t>C42B3247-1F80-0001-ED6A-1A13F2461547</t>
  </si>
  <si>
    <t>679dd1e1eed14187a61852fd047ea546</t>
  </si>
  <si>
    <t>1505250436010009001</t>
  </si>
  <si>
    <t>张春福</t>
  </si>
  <si>
    <t>152326196702135359</t>
  </si>
  <si>
    <t>49af913dd0df11ddb504e16feb5bfbfe_4</t>
  </si>
  <si>
    <t>49af913ed0df11ddb504e16feb5bfbfe</t>
  </si>
  <si>
    <t>4be681f128c14f94b05e36e0d25c03e1</t>
  </si>
  <si>
    <t>1505250436010075001</t>
  </si>
  <si>
    <t>江振良</t>
  </si>
  <si>
    <t>152326197312135315</t>
  </si>
  <si>
    <t>49ed81a8d10011ddb504e16feb5bfbfe_4</t>
  </si>
  <si>
    <t>49ed81a9d10011ddb504e16feb5bfbfe</t>
  </si>
  <si>
    <t>6424480beb9542ffbdaf5ae72333c4e9</t>
  </si>
  <si>
    <t>1505250436010034001</t>
  </si>
  <si>
    <t>苑玉明</t>
  </si>
  <si>
    <t>152326196811025319</t>
  </si>
  <si>
    <t>515c3783d0ec11ddb504e16feb5bfbfe_4</t>
  </si>
  <si>
    <t>515c3784d0ec11ddb504e16feb5bfbfe</t>
  </si>
  <si>
    <t>d503e6dc763247669d5ead01886448e6</t>
  </si>
  <si>
    <t>1505250436010077001</t>
  </si>
  <si>
    <t>江振波</t>
  </si>
  <si>
    <t>152326196803055315</t>
  </si>
  <si>
    <t>5a280fa4d10111ddb504e16feb5bfbfe_4</t>
  </si>
  <si>
    <t>5a280fa5d10111ddb504e16feb5bfbfe</t>
  </si>
  <si>
    <t>54ca4b7fb3d94b6a8cdf3e9363ac131a</t>
  </si>
  <si>
    <t>1505250436010092001</t>
  </si>
  <si>
    <t>孙国峰</t>
  </si>
  <si>
    <t>152326195312055332</t>
  </si>
  <si>
    <t>5b494e8ed15c11ddb504e16feb5bfbfe_4</t>
  </si>
  <si>
    <t>5b494e8fd15c11ddb504e16feb5bfbfe</t>
  </si>
  <si>
    <t>eb2adab8bde24009b61050e17c84735a</t>
  </si>
  <si>
    <t>1505250436010040001</t>
  </si>
  <si>
    <t>李广义</t>
  </si>
  <si>
    <t>152326196110175314</t>
  </si>
  <si>
    <t>60e5d8ead0ef11ddb504e16feb5bfbfe_4</t>
  </si>
  <si>
    <t>60e5d8ebd0ef11ddb504e16feb5bfbfe</t>
  </si>
  <si>
    <t>ebf8759dff1240beaff1bd0af0819309</t>
  </si>
  <si>
    <t>1505250436010131001</t>
  </si>
  <si>
    <t>孙学利</t>
  </si>
  <si>
    <t>152326197201275315</t>
  </si>
  <si>
    <t>C42B3253-CE90-0001-BB29-2A0017BC154C_4</t>
  </si>
  <si>
    <t>C42B3253-CE90-0001-F6AA-527013096750</t>
  </si>
  <si>
    <t>6132b4e25bb44d01a167cd3bb2d9030f</t>
  </si>
  <si>
    <t>1505250436010132001</t>
  </si>
  <si>
    <t>江志刚</t>
  </si>
  <si>
    <t>152326197709295317</t>
  </si>
  <si>
    <t>C42B325D-10B0-0001-FD27-CE9010B07540_4</t>
  </si>
  <si>
    <t>C42B325D-10B0-0001-6A45-19027D881AF3</t>
  </si>
  <si>
    <t>04bc80f1f3dd435b8f51b3694c364eaa</t>
  </si>
  <si>
    <t>1505250436010133001</t>
  </si>
  <si>
    <t>王玉春</t>
  </si>
  <si>
    <t>152326197203265313</t>
  </si>
  <si>
    <t>C42B326A-2F10-0001-A2C1-144749A01069_4</t>
  </si>
  <si>
    <t>C42B326A-2F10-0001-C565-E2811D151E79</t>
  </si>
  <si>
    <t>cf9a5a5a223549f584d8d29e3d32291e</t>
  </si>
  <si>
    <t>1505250436010088001</t>
  </si>
  <si>
    <t>边井阳</t>
  </si>
  <si>
    <t>152326197801075317</t>
  </si>
  <si>
    <t>4f33809ad15a11ddb504e16feb5bfbfe_4</t>
  </si>
  <si>
    <t>4f33809bd15a11ddb504e16feb5bfbfe</t>
  </si>
  <si>
    <t>cecfb499f26f4267bfe0e7abf2285fe8</t>
  </si>
  <si>
    <t>1505250436010028001</t>
  </si>
  <si>
    <t>李广祥</t>
  </si>
  <si>
    <t>152326196001285338</t>
  </si>
  <si>
    <t>4fad5683d0e911ddb504e16feb5bfbfe_4</t>
  </si>
  <si>
    <t>4fad5684d0e911ddb504e16feb5bfbfe</t>
  </si>
  <si>
    <t>a4e8fa2d017e4a5c9d54983cadbd9ba8</t>
  </si>
  <si>
    <t>1505250436010033001</t>
  </si>
  <si>
    <t>厉金华</t>
  </si>
  <si>
    <t>152326197001125312</t>
  </si>
  <si>
    <t>ecda8a8bd0eb11ddb504e16feb5bfbfe_4</t>
  </si>
  <si>
    <t>ecda8a8cd0eb11ddb504e16feb5bfbfe</t>
  </si>
  <si>
    <t>95aa4ffbc46b4bc1b464269ae72adf5f</t>
  </si>
  <si>
    <t>1505250436010007001</t>
  </si>
  <si>
    <t>潘学林</t>
  </si>
  <si>
    <t>152326195211045311</t>
  </si>
  <si>
    <t>ef677f3ad0dd11ddb504e16feb5bfbfe_4</t>
  </si>
  <si>
    <t>ef677f3bd0dd11ddb504e16feb5bfbfe</t>
  </si>
  <si>
    <t>e1808554d9e343fe9677a29ed1a26810</t>
  </si>
  <si>
    <t>1505250436010017001</t>
  </si>
  <si>
    <t>周洪三</t>
  </si>
  <si>
    <t>152326197609255350</t>
  </si>
  <si>
    <t>5c387429d0e311ddb504e16feb5bfbfe_4</t>
  </si>
  <si>
    <t>5c38742ad0e311ddb504e16feb5bfbfe</t>
  </si>
  <si>
    <t>0877a49bae9c4c6b87c705fb0f71db7b</t>
  </si>
  <si>
    <t>1505250436010043001</t>
  </si>
  <si>
    <t>闫文义</t>
  </si>
  <si>
    <t>152326194409025311</t>
  </si>
  <si>
    <t>f091fafad0f011ddb504e16feb5bfbfe_4</t>
  </si>
  <si>
    <t>f091fafbd0f011ddb504e16feb5bfbfe</t>
  </si>
  <si>
    <t>05d6239f51c64394a63d88875045f9d6</t>
  </si>
  <si>
    <t>1505250436010031001</t>
  </si>
  <si>
    <t>张春和</t>
  </si>
  <si>
    <t>152326196503065319</t>
  </si>
  <si>
    <t>f3066551d0ea11ddb504e16feb5bfbfe_4</t>
  </si>
  <si>
    <t>f3066552d0ea11ddb504e16feb5bfbfe</t>
  </si>
  <si>
    <t>b86943a8c3cb45af82fe15ba8dec5f03</t>
  </si>
  <si>
    <t>1505250436010100001</t>
  </si>
  <si>
    <t>江振明</t>
  </si>
  <si>
    <t>152326195204055319</t>
  </si>
  <si>
    <t>f65b00a7d15f11ddb504e16feb5bfbfe_4</t>
  </si>
  <si>
    <t>f65b00a8d15f11ddb504e16feb5bfbfe</t>
  </si>
  <si>
    <t>85adf4af35594b23b980501ac871fbf6</t>
  </si>
  <si>
    <t>1505250436010094001</t>
  </si>
  <si>
    <t>曹云龙</t>
  </si>
  <si>
    <t>152326196211305333</t>
  </si>
  <si>
    <t>62d48016d15d11ddb504e16feb5bfbfe_4</t>
  </si>
  <si>
    <t>62d48017d15d11ddb504e16feb5bfbfe</t>
  </si>
  <si>
    <t>11540f2c756a4dcd8bc33a63fcf59b09</t>
  </si>
  <si>
    <t>1505250436010015001</t>
  </si>
  <si>
    <t>李广军</t>
  </si>
  <si>
    <t>152326197111125313</t>
  </si>
  <si>
    <t>63f8d198d0e211ddb504e16feb5bfbfe_3</t>
  </si>
  <si>
    <t>63f8d199d0e211ddb504e16feb5bfbfe</t>
  </si>
  <si>
    <t>7786bafe0db243dfbb0406d74f2d235e</t>
  </si>
  <si>
    <t>1505250436010046001</t>
  </si>
  <si>
    <t>张树明</t>
  </si>
  <si>
    <t>152326197312225310</t>
  </si>
  <si>
    <t>6571c308d0f211ddb504e16feb5bfbfe_4</t>
  </si>
  <si>
    <t>6571c309d0f211ddb504e16feb5bfbfe</t>
  </si>
  <si>
    <t>04616f495139440fb091eb0dcec024be</t>
  </si>
  <si>
    <t>1505250436010006001</t>
  </si>
  <si>
    <t>潘学文</t>
  </si>
  <si>
    <t>152326196710285314</t>
  </si>
  <si>
    <t>67d7d247d0dd11ddb504e16feb5bfbfe_4</t>
  </si>
  <si>
    <t>67d7d248d0dd11ddb504e16feb5bfbfe</t>
  </si>
  <si>
    <t>a7799246af0c4f2694b48bb3b4c677e6</t>
  </si>
  <si>
    <t>1505250436010052001</t>
  </si>
  <si>
    <t>张春树</t>
  </si>
  <si>
    <t>152326196006035311</t>
  </si>
  <si>
    <t>6feef8eed0f511ddb504e16feb5bfbfe_4</t>
  </si>
  <si>
    <t>6feef8efd0f511ddb504e16feb5bfbfe</t>
  </si>
  <si>
    <t>cbbe3166a0e44e34b0fec9055ee04082</t>
  </si>
  <si>
    <t>1505250436010099001</t>
  </si>
  <si>
    <t>江振德</t>
  </si>
  <si>
    <t>152326195702115310</t>
  </si>
  <si>
    <t>711bfa12d15f11ddb504e16feb5bfbfe_4</t>
  </si>
  <si>
    <t>711bfa13d15f11ddb504e16feb5bfbfe</t>
  </si>
  <si>
    <t>3e420a70b691412e9f4c62e311bc0d07</t>
  </si>
  <si>
    <t>1505250436010032001</t>
  </si>
  <si>
    <t>梁德友</t>
  </si>
  <si>
    <t>152326197410025312</t>
  </si>
  <si>
    <t>72568f46d0eb11ddb504e16feb5bfbfe_4</t>
  </si>
  <si>
    <t>72568f47d0eb11ddb504e16feb5bfbfe</t>
  </si>
  <si>
    <t>549705d82632439abdd776091ca87ed6</t>
  </si>
  <si>
    <t>1505250436010068001</t>
  </si>
  <si>
    <t>李兴武</t>
  </si>
  <si>
    <t>152326195905075312</t>
  </si>
  <si>
    <t>765ee7acd0fc11ddb504e16feb5bfbfe_4</t>
  </si>
  <si>
    <t>765ee7add0fc11ddb504e16feb5bfbfe</t>
  </si>
  <si>
    <t>270216d8cede447e8b2557748af85fcf</t>
  </si>
  <si>
    <t>1505250436010003001</t>
  </si>
  <si>
    <t>张春信</t>
  </si>
  <si>
    <t>152326195601125317</t>
  </si>
  <si>
    <t>798817b5d0db11ddb504e16feb5bfbfe_4</t>
  </si>
  <si>
    <t>798817b6d0db11ddb504e16feb5bfbfe</t>
  </si>
  <si>
    <t>44444f4f69884fc9b6495abf23f14830</t>
  </si>
  <si>
    <t>1505250436010071001</t>
  </si>
  <si>
    <t>焦立国</t>
  </si>
  <si>
    <t>152326197108285359</t>
  </si>
  <si>
    <t>3b5c2d28d0fe11ddb504e16feb5bfbfe_4</t>
  </si>
  <si>
    <t>3b5c2d29d0fe11ddb504e16feb5bfbfe</t>
  </si>
  <si>
    <t>21e6bfb02ad441e1bc469da124a2f62b</t>
  </si>
  <si>
    <t>1505250436010095001</t>
  </si>
  <si>
    <t>王淑芝</t>
  </si>
  <si>
    <t>15232619470228534X</t>
  </si>
  <si>
    <t>eff139c9d15d11ddb504e16feb5bfbfe_4</t>
  </si>
  <si>
    <t>eff139cad15d11ddb504e16feb5bfbfe</t>
  </si>
  <si>
    <t>5623bdebd6734ab3a5f9526fe261fe1c</t>
  </si>
  <si>
    <t>1505250436010110001</t>
  </si>
  <si>
    <t>梁永财</t>
  </si>
  <si>
    <t>152326195605105313</t>
  </si>
  <si>
    <t>e116424cd16411ddb504e16feb5bfbfe_4</t>
  </si>
  <si>
    <t>e116424dd16411ddb504e16feb5bfbfe</t>
  </si>
  <si>
    <t>fa89849e3d7f4f0e9ddcbeea607dcd24</t>
  </si>
  <si>
    <t>1505250436010127001</t>
  </si>
  <si>
    <t>江洪信</t>
  </si>
  <si>
    <t>152326195604205339</t>
  </si>
  <si>
    <t>e4bdcb96d18211ddb504e16feb5bfbfe_4</t>
  </si>
  <si>
    <t>e4bdcb97d18211ddb504e16feb5bfbfe</t>
  </si>
  <si>
    <t>614e63061dea43838cae8a3d6aaa192a</t>
  </si>
  <si>
    <t>1505250436010123001</t>
  </si>
  <si>
    <t>江振军</t>
  </si>
  <si>
    <t>152326196111165310</t>
  </si>
  <si>
    <t>e9b737f9d16a11ddb504e16feb5bfbfe_4</t>
  </si>
  <si>
    <t>e9b737fad16a11ddb504e16feb5bfbfe</t>
  </si>
  <si>
    <t>1a46781578cc4ccfa47f225e1025a3b6</t>
  </si>
  <si>
    <t>1505250436010069001</t>
  </si>
  <si>
    <t>李兴龙</t>
  </si>
  <si>
    <t>152326196603275313</t>
  </si>
  <si>
    <t>f7e3574cd0fc11ddb504e16feb5bfbfe_4</t>
  </si>
  <si>
    <t>f7e3574dd0fc11ddb504e16feb5bfbfe</t>
  </si>
  <si>
    <t>a470cf2573fd4dd69b731ef400b94d13</t>
  </si>
  <si>
    <t>1505250436010074001</t>
  </si>
  <si>
    <t>姜奎文</t>
  </si>
  <si>
    <t>152326195205165333</t>
  </si>
  <si>
    <t>fc127a76d0ff11ddb504e16feb5bfbfe_4</t>
  </si>
  <si>
    <t>fc127a77d0ff11ddb504e16feb5bfbfe</t>
  </si>
  <si>
    <t>65eacf868a6e48f29fb419d1975ae660</t>
  </si>
  <si>
    <t>1505250436010160001</t>
  </si>
  <si>
    <t>张祥成</t>
  </si>
  <si>
    <t>152326198009285315</t>
  </si>
  <si>
    <t>f7dc8c734c5711e5ba5427583697d2ad_3</t>
  </si>
  <si>
    <t>f7dc8c744c5711e5ba5427583697d2ad</t>
  </si>
  <si>
    <t>7e7583ea22644f259bcb6abfd26998ca</t>
  </si>
  <si>
    <t>1505250436010167001</t>
  </si>
  <si>
    <t>张占华</t>
  </si>
  <si>
    <t>152326197906185336</t>
  </si>
  <si>
    <t>fc9c51a9b28711e59e8adf5d13889222_4</t>
  </si>
  <si>
    <t>fc9c51aab28711e59e8adf5d13889222</t>
  </si>
  <si>
    <t>132d16a1175a473b9ebd2ce37497b218</t>
  </si>
  <si>
    <t>1505250436010111001</t>
  </si>
  <si>
    <t>江振兴</t>
  </si>
  <si>
    <t>152326196911275331</t>
  </si>
  <si>
    <t>555cf42ed16511ddb504e16feb5bfbfe_4</t>
  </si>
  <si>
    <t>555cf42fd16511ddb504e16feb5bfbfe</t>
  </si>
  <si>
    <t>18ef925599fe42aa91d2eda76dd4e6ad</t>
  </si>
  <si>
    <t>1505250436010119001</t>
  </si>
  <si>
    <t>江振祥</t>
  </si>
  <si>
    <t>152326197009065318</t>
  </si>
  <si>
    <t>5e62b063d16911ddb504e16feb5bfbfe_4</t>
  </si>
  <si>
    <t>5e62b064d16911ddb504e16feb5bfbfe</t>
  </si>
  <si>
    <t>ee78fb46211145f8956d6ce072782ece</t>
  </si>
  <si>
    <t>1505250436010159001</t>
  </si>
  <si>
    <t>李海臣</t>
  </si>
  <si>
    <t>15232619780321531X</t>
  </si>
  <si>
    <t>614908554c5711e5ba5427583697d2ad_4</t>
  </si>
  <si>
    <t>614908564c5711e5ba5427583697d2ad</t>
  </si>
  <si>
    <t>f918d55de3864ff4a6b97f98c3083aed</t>
  </si>
  <si>
    <t>1505250436010020001</t>
  </si>
  <si>
    <t>张春财</t>
  </si>
  <si>
    <t>152326195609165356</t>
  </si>
  <si>
    <t>778d1bcbd0e411ddb504e16feb5bfbfe_4</t>
  </si>
  <si>
    <t>778d1bccd0e411ddb504e16feb5bfbfe</t>
  </si>
  <si>
    <t>ab60a38ac4534753a20644e0674b698e</t>
  </si>
  <si>
    <t>1505250436010170001</t>
  </si>
  <si>
    <t>江振录</t>
  </si>
  <si>
    <t>152326197007155336</t>
  </si>
  <si>
    <t>63b3507b610711e6876ebdf8ea604bc0_4</t>
  </si>
  <si>
    <t>63b3507c610711e6876ebdf8ea604bc0</t>
  </si>
  <si>
    <t>d2337228a3a84107b7a9db7794aacf1a</t>
  </si>
  <si>
    <t>1505250436020001001</t>
  </si>
  <si>
    <t>张凤国</t>
  </si>
  <si>
    <t>152326194907075311</t>
  </si>
  <si>
    <t>6af92f7bd1a411ddb504e16feb5bfbfe_4</t>
  </si>
  <si>
    <t>6af92f7cd1a411ddb504e16feb5bfbfe</t>
  </si>
  <si>
    <t>a85913c65a064b9ba328cd0afe96fb01</t>
  </si>
  <si>
    <t>1505250436020018001</t>
  </si>
  <si>
    <t>张青山</t>
  </si>
  <si>
    <t>15232619600415531X</t>
  </si>
  <si>
    <t>6f3ff403d23311ddb504e16feb5bfbfe_4</t>
  </si>
  <si>
    <t>6f3ff404d23311ddb504e16feb5bfbfe</t>
  </si>
  <si>
    <t>6794ea26e8494d8faa9b356a124b05cc</t>
  </si>
  <si>
    <t>1505250436010060001</t>
  </si>
  <si>
    <t>王玉学</t>
  </si>
  <si>
    <t>152326197712185311</t>
  </si>
  <si>
    <t>7c063abbd0f911ddb504e16feb5bfbfe_4</t>
  </si>
  <si>
    <t>7c063abcd0f911ddb504e16feb5bfbfe</t>
  </si>
  <si>
    <t>d95c651369554027ad700bbe0c4f77fc</t>
  </si>
  <si>
    <t>1505250436010065001</t>
  </si>
  <si>
    <t>王玉峰</t>
  </si>
  <si>
    <t>152326196204285311</t>
  </si>
  <si>
    <t>7d361e11d0fb11ddb504e16feb5bfbfe_4</t>
  </si>
  <si>
    <t>7d361e12d0fb11ddb504e16feb5bfbfe</t>
  </si>
  <si>
    <t>74ffba463e6b4781b55259b8224243a1</t>
  </si>
  <si>
    <t>1505250436010103001</t>
  </si>
  <si>
    <t>边井龙</t>
  </si>
  <si>
    <t>152326196510305317</t>
  </si>
  <si>
    <t>7f9cacebd16111ddb504e16feb5bfbfe_4</t>
  </si>
  <si>
    <t>7f9cacecd16111ddb504e16feb5bfbfe</t>
  </si>
  <si>
    <t>7ae75ea35b214374bc2ea314081c7e11</t>
  </si>
  <si>
    <t>1505250436010036001</t>
  </si>
  <si>
    <t>张春良</t>
  </si>
  <si>
    <t>152326195904165359</t>
  </si>
  <si>
    <t>3627fe6dd0ed11ddb504e16feb5bfbfe_4</t>
  </si>
  <si>
    <t>3627fe6ed0ed11ddb504e16feb5bfbfe</t>
  </si>
  <si>
    <t>e1f38c752c1347dd8e3b11d8276ea052</t>
  </si>
  <si>
    <t>1505250436010038001</t>
  </si>
  <si>
    <t>张景祥</t>
  </si>
  <si>
    <t>152326197404025316</t>
  </si>
  <si>
    <t>3703c2c8d0ee11ddb504e16feb5bfbfe_4</t>
  </si>
  <si>
    <t>3703c2c9d0ee11ddb504e16feb5bfbfe</t>
  </si>
  <si>
    <t>ca39cd1293d341a88c58c82938845bd4</t>
  </si>
  <si>
    <t>1505250436010023001</t>
  </si>
  <si>
    <t>周海三</t>
  </si>
  <si>
    <t>152326196509165310</t>
  </si>
  <si>
    <t>372f60ddd0e611ddb504e16feb5bfbfe_4</t>
  </si>
  <si>
    <t>372f60ded0e611ddb504e16feb5bfbfe</t>
  </si>
  <si>
    <t>3680bbf0e091491abdf659f138913a64</t>
  </si>
  <si>
    <t>1505250436010041001</t>
  </si>
  <si>
    <t>梁艳</t>
  </si>
  <si>
    <t>152326199008035343</t>
  </si>
  <si>
    <t>3873e2f9d0f011ddb504e16feb5bfbfe_4</t>
  </si>
  <si>
    <t>3873e2fad0f011ddb504e16feb5bfbfe</t>
  </si>
  <si>
    <t>3edcd9733bf7460da37c63998906a8aa</t>
  </si>
  <si>
    <t>1505250436010096001</t>
  </si>
  <si>
    <t>藩桂琴</t>
  </si>
  <si>
    <t>152326195201055321</t>
  </si>
  <si>
    <t>47e2f524d15e11ddb504e16feb5bfbfe_4</t>
  </si>
  <si>
    <t>47e2f525d15e11ddb504e16feb5bfbfe</t>
  </si>
  <si>
    <t>e67160e3218a417ca3754cb129bfcae5</t>
  </si>
  <si>
    <t>1505250436010047001</t>
  </si>
  <si>
    <t>张春武</t>
  </si>
  <si>
    <t>152326197205015318</t>
  </si>
  <si>
    <t>dd5ff824d0f211ddb504e16feb5bfbfe_4</t>
  </si>
  <si>
    <t>dd5ff825d0f211ddb504e16feb5bfbfe</t>
  </si>
  <si>
    <t>1b21107b1ad44a6e94f8560155d7e286</t>
  </si>
  <si>
    <t>1505250436010018001</t>
  </si>
  <si>
    <t>潘学儒</t>
  </si>
  <si>
    <t>152326195511205313</t>
  </si>
  <si>
    <t>e7c08473d0e311ddb504e16feb5bfbfe_4</t>
  </si>
  <si>
    <t>e7c08474d0e311ddb504e16feb5bfbfe</t>
  </si>
  <si>
    <t>4780f0652c5d4e768e342ffefc6b5102</t>
  </si>
  <si>
    <t>1505250436010102001</t>
  </si>
  <si>
    <t>边井之</t>
  </si>
  <si>
    <t>152326195907085311</t>
  </si>
  <si>
    <t>eb204999d16011ddb504e16feb5bfbfe_4</t>
  </si>
  <si>
    <t>eb20499ad16011ddb504e16feb5bfbfe</t>
  </si>
  <si>
    <t>812dc99eda27466a9029f5b91506f9c0</t>
  </si>
  <si>
    <t>1505250436010105001</t>
  </si>
  <si>
    <t>王成学</t>
  </si>
  <si>
    <t>152326196410285312</t>
  </si>
  <si>
    <t>78fe8886d16211ddb504e16feb5bfbfe_4</t>
  </si>
  <si>
    <t>78fe8887d16211ddb504e16feb5bfbfe</t>
  </si>
  <si>
    <t>11a953f4eb2a4ca8bc64ca967a522f2f</t>
  </si>
  <si>
    <t>1505250436010113001</t>
  </si>
  <si>
    <t>李长军</t>
  </si>
  <si>
    <t>152326196706025317</t>
  </si>
  <si>
    <t>84b1d89ed16611ddb504e16feb5bfbfe_3</t>
  </si>
  <si>
    <t>84b1d89fd16611ddb504e16feb5bfbfe</t>
  </si>
  <si>
    <t>b98858807ad943d5826dfd14cdbf6715</t>
  </si>
  <si>
    <t>1505250436010019001</t>
  </si>
  <si>
    <t>潘学军</t>
  </si>
  <si>
    <t>152326196401145318</t>
  </si>
  <si>
    <t>2aba5bd1d0e411ddb504e16feb5bfbfe_4</t>
  </si>
  <si>
    <t>2aba5bd2d0e411ddb504e16feb5bfbfe</t>
  </si>
  <si>
    <t>5e77f7d3aa7b42168f9b15bba7db1a34</t>
  </si>
  <si>
    <t>1505250436010091003</t>
  </si>
  <si>
    <t>江树良</t>
  </si>
  <si>
    <t>152326198604165318</t>
  </si>
  <si>
    <t>a83a131dd15b11ddb504e16feb5bfbfe_4</t>
  </si>
  <si>
    <t>d6542243d15b11ddb504e16feb5bfbfe</t>
  </si>
  <si>
    <t>501b8b8a3e674403937b2c885d18b871</t>
  </si>
  <si>
    <t>1505250436010093001</t>
  </si>
  <si>
    <t>张福学</t>
  </si>
  <si>
    <t>152326196205105319</t>
  </si>
  <si>
    <t>d81df071d15c11ddb504e16feb5bfbfe_4</t>
  </si>
  <si>
    <t>d81df072d15c11ddb504e16feb5bfbfe</t>
  </si>
  <si>
    <t>50ce0631e5144461b54f70aa495e14f8</t>
  </si>
  <si>
    <t>1505250436010076001</t>
  </si>
  <si>
    <t>曹云学</t>
  </si>
  <si>
    <t>152326195604255336</t>
  </si>
  <si>
    <t>d86d0021d10011ddb504e16feb5bfbfe_4</t>
  </si>
  <si>
    <t>d86d0022d10011ddb504e16feb5bfbfe</t>
  </si>
  <si>
    <t>6d698eba0ec74f33b21b239f2093cc67</t>
  </si>
  <si>
    <t>1505250436010081001</t>
  </si>
  <si>
    <t>江振彬</t>
  </si>
  <si>
    <t>152326196612285310</t>
  </si>
  <si>
    <t>db0fbd5ad15511ddb504e16feb5bfbfe_4</t>
  </si>
  <si>
    <t>db0fbd5bd15511ddb504e16feb5bfbfe</t>
  </si>
  <si>
    <t>a2d9556b13d646449fa2c1cb7f65eb17</t>
  </si>
  <si>
    <t>1505250436020017001</t>
  </si>
  <si>
    <t>张作文</t>
  </si>
  <si>
    <t>152326196203055311</t>
  </si>
  <si>
    <t>d92ee60fd23211ddb504e16feb5bfbfe_4</t>
  </si>
  <si>
    <t>d92ee610d23211ddb504e16feb5bfbfe</t>
  </si>
  <si>
    <t>18b8cee2584a421b924416c39b56ecff</t>
  </si>
  <si>
    <t>1505250436010112001</t>
  </si>
  <si>
    <t>江振武</t>
  </si>
  <si>
    <t>152326197107195319</t>
  </si>
  <si>
    <t>dc1d913ad16511ddb504e16feb5bfbfe_4</t>
  </si>
  <si>
    <t>dc1d913bd16511ddb504e16feb5bfbfe</t>
  </si>
  <si>
    <t>24a0293313dc4a888540f1de5afc86fd</t>
  </si>
  <si>
    <t>1505250436010118001</t>
  </si>
  <si>
    <t>江洪富</t>
  </si>
  <si>
    <t>152326194808215315</t>
  </si>
  <si>
    <t>debf36c9d16811ddb504e16feb5bfbfe_4</t>
  </si>
  <si>
    <t>debf36cad16811ddb504e16feb5bfbfe</t>
  </si>
  <si>
    <t>08cdfa710d2d49ff9cd1a67a028d148b</t>
  </si>
  <si>
    <t>1505250436010062001</t>
  </si>
  <si>
    <t>张学武</t>
  </si>
  <si>
    <t>152326196406085318</t>
  </si>
  <si>
    <t>2d93b929d0fa11ddb504e16feb5bfbfe_4</t>
  </si>
  <si>
    <t>2d93b92ad0fa11ddb504e16feb5bfbfe</t>
  </si>
  <si>
    <t>77dbbca022534fdf9d0282fd95c6dc19</t>
  </si>
  <si>
    <t>1505250436010004001</t>
  </si>
  <si>
    <t>张春喜</t>
  </si>
  <si>
    <t>152326195703215313</t>
  </si>
  <si>
    <t>2eac7745d0dc11ddb504e16feb5bfbfe_4</t>
  </si>
  <si>
    <t>2eac7746d0dc11ddb504e16feb5bfbfe</t>
  </si>
  <si>
    <t>d7098e0a8d9a4bea9e1a903d86dffd60</t>
  </si>
  <si>
    <t>1505250436010056001</t>
  </si>
  <si>
    <t>张学良</t>
  </si>
  <si>
    <t>152326196911105316</t>
  </si>
  <si>
    <t>31ad67c2d0f711ddb504e16feb5bfbfe_4</t>
  </si>
  <si>
    <t>31ad67c3d0f711ddb504e16feb5bfbfe</t>
  </si>
  <si>
    <t>96c60aa496eb4f46935d83e7defe3649</t>
  </si>
  <si>
    <t>1505250436010044001</t>
  </si>
  <si>
    <t>周伍三</t>
  </si>
  <si>
    <t>152326197402105312</t>
  </si>
  <si>
    <t>33421fc5d0f111ddb504e16feb5bfbfe_4</t>
  </si>
  <si>
    <t>33421fc6d0f111ddb504e16feb5bfbfe</t>
  </si>
  <si>
    <t>f8f74a13edfb461abc6c30a1a417a973</t>
  </si>
  <si>
    <t>1505250436010045001</t>
  </si>
  <si>
    <t>潘学彬</t>
  </si>
  <si>
    <t>152326197001085357</t>
  </si>
  <si>
    <t>dcf67e07d0f111ddb504e16feb5bfbfe_4</t>
  </si>
  <si>
    <t>dcf67e08d0f111ddb504e16feb5bfbfe</t>
  </si>
  <si>
    <t>12dd0502d8174fa0b63ff5b4f7fc8877</t>
  </si>
  <si>
    <t>1505250436020012001</t>
  </si>
  <si>
    <t>耿献富</t>
  </si>
  <si>
    <t>152326196611235311</t>
  </si>
  <si>
    <t>ca4e2eccd22f11ddb504e16feb5bfbfe_4</t>
  </si>
  <si>
    <t>ca4e2ecdd22f11ddb504e16feb5bfbfe</t>
  </si>
  <si>
    <t>5f1e4956baec4b3e9127464c6725e7c0</t>
  </si>
  <si>
    <t>1505250436010115001</t>
  </si>
  <si>
    <t>李长兴</t>
  </si>
  <si>
    <t>152326194907275313</t>
  </si>
  <si>
    <t>d0dec672d16711ddb504e16feb5bfbfe_4</t>
  </si>
  <si>
    <t>d0dec673d16711ddb504e16feb5bfbfe</t>
  </si>
  <si>
    <t>eee54140114148248086eaab52331d0c</t>
  </si>
  <si>
    <t>1505250436020020001</t>
  </si>
  <si>
    <t>张作来</t>
  </si>
  <si>
    <t>152326197410275311</t>
  </si>
  <si>
    <t>d22d9dedd23411ddb504e16feb5bfbfe_4</t>
  </si>
  <si>
    <t>d22d9deed23411ddb504e16feb5bfbfe</t>
  </si>
  <si>
    <t>5484c0d5e3c34a8d99faff519f67b279</t>
  </si>
  <si>
    <t>1505250436010026001</t>
  </si>
  <si>
    <t>厉成林</t>
  </si>
  <si>
    <t>15232619780428531X</t>
  </si>
  <si>
    <t>17f07fc4d0e811ddb504e16feb5bfbfe_4</t>
  </si>
  <si>
    <t>17f07fc5d0e811ddb504e16feb5bfbfe</t>
  </si>
  <si>
    <t>04bb561211a64d429c720e0313b200d5</t>
  </si>
  <si>
    <t>1505250436010049001</t>
  </si>
  <si>
    <t>张春彬</t>
  </si>
  <si>
    <t>152326195709175316</t>
  </si>
  <si>
    <t>1b15217ed0f411ddb504e16feb5bfbfe_4</t>
  </si>
  <si>
    <t>1b15217fd0f411ddb504e16feb5bfbfe</t>
  </si>
  <si>
    <t>ec0b05eff38a4789bc9e6160f71b0e39</t>
  </si>
  <si>
    <t>1505250436010055001</t>
  </si>
  <si>
    <t>李广明</t>
  </si>
  <si>
    <t>152326197012075314</t>
  </si>
  <si>
    <t>cde7ddfad0f611ddb504e16feb5bfbfe_4</t>
  </si>
  <si>
    <t>cde7ddfbd0f611ddb504e16feb5bfbfe</t>
  </si>
  <si>
    <t>a4b6c409c46c4b85b551eee4f645ed04</t>
  </si>
  <si>
    <t>1505250436010089001</t>
  </si>
  <si>
    <t>江洪新</t>
  </si>
  <si>
    <t>152326195901105334</t>
  </si>
  <si>
    <t>cf52e19ad15a11ddb504e16feb5bfbfe_4</t>
  </si>
  <si>
    <t>cf52e19bd15a11ddb504e16feb5bfbfe</t>
  </si>
  <si>
    <t>d1cd949f9b9a4dc0b52358be5ba3691b</t>
  </si>
  <si>
    <t>1505250436010005001</t>
  </si>
  <si>
    <t>周福三</t>
  </si>
  <si>
    <t>152326195601225350</t>
  </si>
  <si>
    <t>cfc2421fd0dc11ddb504e16feb5bfbfe_4</t>
  </si>
  <si>
    <t>cfc24220d0dc11ddb504e16feb5bfbfe</t>
  </si>
  <si>
    <t>e9e670b97bdd4c2ca42aac5c15c988db</t>
  </si>
  <si>
    <t>1505250436010039001</t>
  </si>
  <si>
    <t>张春芳</t>
  </si>
  <si>
    <t>152326195310095314</t>
  </si>
  <si>
    <t>d4b7295dd0ee11ddb504e16feb5bfbfe_4</t>
  </si>
  <si>
    <t>d4b7295ed0ee11ddb504e16feb5bfbfe</t>
  </si>
  <si>
    <t>4e7cc83093a04276bfd821447c1ecc64</t>
  </si>
  <si>
    <t>1505250436010120001</t>
  </si>
  <si>
    <t>江洪良</t>
  </si>
  <si>
    <t>152326197501175316</t>
  </si>
  <si>
    <t>d3385b80d16911ddb504e16feb5bfbfe_4</t>
  </si>
  <si>
    <t>d3385b81d16911ddb504e16feb5bfbfe</t>
  </si>
  <si>
    <t>4c3419dcac7b4d9ea797d9201f624fea</t>
  </si>
  <si>
    <t>1505250436010051001</t>
  </si>
  <si>
    <t>张春清</t>
  </si>
  <si>
    <t>152326197003135338</t>
  </si>
  <si>
    <t>064430bed0f511ddb504e16feb5bfbfe_4</t>
  </si>
  <si>
    <t>064430bfd0f511ddb504e16feb5bfbfe</t>
  </si>
  <si>
    <t>614b6ee0d3204269a9cf57b78913ee9a</t>
  </si>
  <si>
    <t>1505250436010098001</t>
  </si>
  <si>
    <t>杨献玉</t>
  </si>
  <si>
    <t>152326194509215315</t>
  </si>
  <si>
    <t>10a5eb1ad15f11ddb504e16feb5bfbfe_4</t>
  </si>
  <si>
    <t>10a5eb1bd15f11ddb504e16feb5bfbfe</t>
  </si>
  <si>
    <t>52ed423fbc4a4c118a6fae92d564290a</t>
  </si>
  <si>
    <t>1505250436010082001</t>
  </si>
  <si>
    <t>江淑敏</t>
  </si>
  <si>
    <t>152326196409155326</t>
  </si>
  <si>
    <t>1238e0d5d15711ddb504e16feb5bfbfe_4</t>
  </si>
  <si>
    <t>1238e0d6d15711ddb504e16feb5bfbfe</t>
  </si>
  <si>
    <t>b2019feb10124a95819ea1ad6af8faa6</t>
  </si>
  <si>
    <t>1505250436010013001</t>
  </si>
  <si>
    <t>梁永生</t>
  </si>
  <si>
    <t>152326194905055317</t>
  </si>
  <si>
    <t>147c9267d0e111ddb504e16feb5bfbfe_4</t>
  </si>
  <si>
    <t>147c9268d0e111ddb504e16feb5bfbfe</t>
  </si>
  <si>
    <t>5c6487cd53b947a3a52595d61d5b0288</t>
  </si>
  <si>
    <t>1505250436010104001</t>
  </si>
  <si>
    <t>江振岐</t>
  </si>
  <si>
    <t>152326194908105316</t>
  </si>
  <si>
    <t>1e0e5a2cd16211ddb504e16feb5bfbfe_4</t>
  </si>
  <si>
    <t>1e0e5a2dd16211ddb504e16feb5bfbfe</t>
  </si>
  <si>
    <t>bf6fd62748d74eb28e9af36fd21c038a</t>
  </si>
  <si>
    <t>1505250436010086001</t>
  </si>
  <si>
    <t>江振坤</t>
  </si>
  <si>
    <t>15232619571116531X</t>
  </si>
  <si>
    <t>1ef0929fd15911ddb504e16feb5bfbfe_4</t>
  </si>
  <si>
    <t>1ef092a0d15911ddb504e16feb5bfbfe</t>
  </si>
  <si>
    <t>76abc1d2281b43ccbb7cd11ea1d39317</t>
  </si>
  <si>
    <t>1505250436010064001</t>
  </si>
  <si>
    <t>张学文</t>
  </si>
  <si>
    <t>152326196301065310</t>
  </si>
  <si>
    <t>29b8ac93d0fb11ddb504e16feb5bfbfe_4</t>
  </si>
  <si>
    <t>29b8ac94d0fb11ddb504e16feb5bfbfe</t>
  </si>
  <si>
    <t>d7bb5c717cd942efa8f24162fdf4621e</t>
  </si>
  <si>
    <t>1505250436010027001</t>
  </si>
  <si>
    <t>厉成坤</t>
  </si>
  <si>
    <t>15232619660311531X</t>
  </si>
  <si>
    <t>b7b1dda4d0e811ddb504e16feb5bfbfe_4</t>
  </si>
  <si>
    <t>b7b1dda5d0e811ddb504e16feb5bfbfe</t>
  </si>
  <si>
    <t>d842ddcb942c414a8154b29b7c97be93</t>
  </si>
  <si>
    <t>1505250436010172001</t>
  </si>
  <si>
    <t>张立成</t>
  </si>
  <si>
    <t>152326198709205312</t>
  </si>
  <si>
    <t>b6df6dc1610711e6876ebdf8ea604bc0_3</t>
  </si>
  <si>
    <t>b6df6dc2610711e6876ebdf8ea604bc0</t>
  </si>
  <si>
    <t>bfabccb7d3914f2bbf88420bccf4586e</t>
  </si>
  <si>
    <t>1505250436010142001</t>
  </si>
  <si>
    <t>石佰枝</t>
  </si>
  <si>
    <t>152326193209165323</t>
  </si>
  <si>
    <t>bfc0587e4f7011e080068dfb39f310ce_4</t>
  </si>
  <si>
    <t>bfc0587f4f7011e080068dfb39f310ce</t>
  </si>
  <si>
    <t>9930191b2bac47e8a0d57f1283a420f0</t>
  </si>
  <si>
    <t>1505250436010149001</t>
  </si>
  <si>
    <t>江淑英</t>
  </si>
  <si>
    <t>152326197605015325</t>
  </si>
  <si>
    <t>c4ce6c90e67511e19215c3de7c498fed_4</t>
  </si>
  <si>
    <t>c4ce6c91e67511e19215c3de7c498fed</t>
  </si>
  <si>
    <t>542de812f0214ecf97e6649868cd5ef9</t>
  </si>
  <si>
    <t>1505250436020014001</t>
  </si>
  <si>
    <t>张清学</t>
  </si>
  <si>
    <t>152326196102115311</t>
  </si>
  <si>
    <t>c7554415d23011ddb504e16feb5bfbfe_4</t>
  </si>
  <si>
    <t>c7554416d23011ddb504e16feb5bfbfe</t>
  </si>
  <si>
    <t>dbb66c8be2d1485dbf3a23159d063368</t>
  </si>
  <si>
    <t>1505250436010048001</t>
  </si>
  <si>
    <t>潘学臣</t>
  </si>
  <si>
    <t>152326196610205313</t>
  </si>
  <si>
    <t>86c5e833d0f311ddb504e16feb5bfbfe_4</t>
  </si>
  <si>
    <t>86c5e834d0f311ddb504e16feb5bfbfe</t>
  </si>
  <si>
    <t>e1f4576477fc4fceb0dc4738178c484e</t>
  </si>
  <si>
    <t>1505250436010022001</t>
  </si>
  <si>
    <t>厉成玖</t>
  </si>
  <si>
    <t>152326196409095335</t>
  </si>
  <si>
    <t>8e0e8fcfd0e511ddb504e16feb5bfbfe_3</t>
  </si>
  <si>
    <t>8e0e8fd0d0e511ddb504e16feb5bfbfe</t>
  </si>
  <si>
    <t>bdd8a46b97534ec2abc3f0715edf7bba</t>
  </si>
  <si>
    <t>1505250436010059001</t>
  </si>
  <si>
    <t>江志峰</t>
  </si>
  <si>
    <t>152326196703015316</t>
  </si>
  <si>
    <t>90de2fded0f811ddb504e16feb5bfbfe_4</t>
  </si>
  <si>
    <t>90de2fdfd0f811ddb504e16feb5bfbfe</t>
  </si>
  <si>
    <t>e14391d73aac49c486f4ecd3b4e84ec2</t>
  </si>
  <si>
    <t>1505250436010087001</t>
  </si>
  <si>
    <t>张福有</t>
  </si>
  <si>
    <t>152326197004115312</t>
  </si>
  <si>
    <t>9957df31d15911ddb504e16feb5bfbfe_4</t>
  </si>
  <si>
    <t>9957df32d15911ddb504e16feb5bfbfe</t>
  </si>
  <si>
    <t>c4c8308a888249be97d2be87e56ae1e6</t>
  </si>
  <si>
    <t>1505250436020009001</t>
  </si>
  <si>
    <t>王文廷</t>
  </si>
  <si>
    <t>152326195811175312</t>
  </si>
  <si>
    <t>9791352bd22d11ddb504e16feb5bfbfe_4</t>
  </si>
  <si>
    <t>9791352cd22d11ddb504e16feb5bfbfe</t>
  </si>
  <si>
    <t>a6bfbb22517745ecb4440d67e5c67122</t>
  </si>
  <si>
    <t>1505250436010025001</t>
  </si>
  <si>
    <t>周军全</t>
  </si>
  <si>
    <t>152326197106125319</t>
  </si>
  <si>
    <t>89972756d0e711ddb504e16feb5bfbfe_4</t>
  </si>
  <si>
    <t>89972757d0e711ddb504e16feb5bfbfe</t>
  </si>
  <si>
    <t>c5f3ce4d6ffd4bf5a863814bb803be6a</t>
  </si>
  <si>
    <t>1505250436010097001</t>
  </si>
  <si>
    <t>江志山</t>
  </si>
  <si>
    <t>152326197208165311</t>
  </si>
  <si>
    <t>89c40a92d15e11ddb504e16feb5bfbfe_4</t>
  </si>
  <si>
    <t>89c40a93d15e11ddb504e16feb5bfbfe</t>
  </si>
  <si>
    <t>479bc7568cdb4c29a0a099c7ab86e4ff</t>
  </si>
  <si>
    <t>1505250436010057001</t>
  </si>
  <si>
    <t>李兴文</t>
  </si>
  <si>
    <t>152326195605095311</t>
  </si>
  <si>
    <t>8aa76b95d0f711ddb504e16feb5bfbfe_4</t>
  </si>
  <si>
    <t>8aa76b96d0f711ddb504e16feb5bfbfe</t>
  </si>
  <si>
    <t>421c6868b4cf408691efad03577d887d</t>
  </si>
  <si>
    <t>1505250436010117001</t>
  </si>
  <si>
    <t>杨献清</t>
  </si>
  <si>
    <t>152326194906285317</t>
  </si>
  <si>
    <t>8b526684d16811ddb504e16feb5bfbfe_4</t>
  </si>
  <si>
    <t>8b526685d16811ddb504e16feb5bfbfe</t>
  </si>
  <si>
    <t>ce522615cbee4bf7bda97955fba72b08</t>
  </si>
  <si>
    <t>1505250436010122001</t>
  </si>
  <si>
    <t>江振龙</t>
  </si>
  <si>
    <t>15232619520503531X</t>
  </si>
  <si>
    <t>99148463d16a11ddb504e16feb5bfbfe_4</t>
  </si>
  <si>
    <t>99148464d16a11ddb504e16feb5bfbfe</t>
  </si>
  <si>
    <t>9cce1dbb701a4cc2af1dc068ecf39756</t>
  </si>
  <si>
    <t>1505250436010180001</t>
  </si>
  <si>
    <t>孙学金</t>
  </si>
  <si>
    <t>152326197605255310</t>
  </si>
  <si>
    <t>9ef61600765311e7a753c13d4af2620f_4</t>
  </si>
  <si>
    <t>9ef61601765311e7a753c13d4af2620f</t>
  </si>
  <si>
    <t>57e92837f68a49049726cf8f328856cf</t>
  </si>
  <si>
    <t>1505250436010109002</t>
  </si>
  <si>
    <t>杨秀芹</t>
  </si>
  <si>
    <t>152326196211195322</t>
  </si>
  <si>
    <t>55870717d16411ddb504e16feb5bfbfe_4</t>
  </si>
  <si>
    <t>9fcfe75bd16411ddb504e16feb5bfbfe</t>
  </si>
  <si>
    <t>17c88e537e0f4146b4d0e55029a88f50</t>
  </si>
  <si>
    <t>1505250436020007001</t>
  </si>
  <si>
    <t>张作方</t>
  </si>
  <si>
    <t>152326196610035318</t>
  </si>
  <si>
    <t>8f88de33d1aa11ddb504e16feb5bfbfe_4</t>
  </si>
  <si>
    <t>8f88de34d1aa11ddb504e16feb5bfbfe</t>
  </si>
  <si>
    <t>8a93441101df459691ff6099d05e9a7b</t>
  </si>
  <si>
    <t>1505250436020240001</t>
  </si>
  <si>
    <t>郑文存</t>
  </si>
  <si>
    <t>152326197109245316</t>
  </si>
  <si>
    <t>5e41a26bd36511ddb504e16feb5bfbfe_3</t>
  </si>
  <si>
    <t>5e41a26cd36511ddb504e16feb5bfbfe</t>
  </si>
  <si>
    <t>e32ac108ecdf41859136787687e7f35c</t>
  </si>
  <si>
    <t>1505250436020278001</t>
  </si>
  <si>
    <t>张庆富</t>
  </si>
  <si>
    <t>152326198207135318</t>
  </si>
  <si>
    <t>622652e006fb11de80d8f3036eeb1152_3</t>
  </si>
  <si>
    <t>622652e106fb11de80d8f3036eeb1152</t>
  </si>
  <si>
    <t>dbae6d643663421c98840a3696f5289a</t>
  </si>
  <si>
    <t>1505250436020053001</t>
  </si>
  <si>
    <t>王海江</t>
  </si>
  <si>
    <t>152326197012045334</t>
  </si>
  <si>
    <t>00ffd14fd24e11ddb504e16feb5bfbfe_4</t>
  </si>
  <si>
    <t>00ffd150d24e11ddb504e16feb5bfbfe</t>
  </si>
  <si>
    <t>87b5541ea6234d358b9e42132c2f54a9</t>
  </si>
  <si>
    <t>1505250436020109001</t>
  </si>
  <si>
    <t>尤景伍</t>
  </si>
  <si>
    <t>152326195708105316</t>
  </si>
  <si>
    <t>04fded02d28b11ddb504e16feb5bfbfe_4</t>
  </si>
  <si>
    <t>04fded03d28b11ddb504e16feb5bfbfe</t>
  </si>
  <si>
    <t>0098e4164f3a435a848aa9c0bdaf32ed</t>
  </si>
  <si>
    <t>1505250436020089001</t>
  </si>
  <si>
    <t>张殿海</t>
  </si>
  <si>
    <t>152326195203255319</t>
  </si>
  <si>
    <t>065fd9b8d27e11ddb504e16feb5bfbfe_4</t>
  </si>
  <si>
    <t>065fd9b9d27e11ddb504e16feb5bfbfe</t>
  </si>
  <si>
    <t>7ea1f1fe34cc4b6a8bf96537f697e64d</t>
  </si>
  <si>
    <t>1505250436020341001</t>
  </si>
  <si>
    <t>于庆春</t>
  </si>
  <si>
    <t>15232619631019531X</t>
  </si>
  <si>
    <t>C62F1432-D230-0001-8342-10C9FC00A9F0_3</t>
  </si>
  <si>
    <t>C62F1432-D230-0001-204C-1B20178089C0</t>
  </si>
  <si>
    <t>b9a4c1fa5ac54da687191537671d0cc0</t>
  </si>
  <si>
    <t>1505250436020101001</t>
  </si>
  <si>
    <t>赵庆富</t>
  </si>
  <si>
    <t>152326197204025311</t>
  </si>
  <si>
    <t>94003e54d28511ddb504e16feb5bfbfe_3</t>
  </si>
  <si>
    <t>94003e55d28511ddb504e16feb5bfbfe</t>
  </si>
  <si>
    <t>e6ac0cf5e1fe49708014ce2ffe38bf41</t>
  </si>
  <si>
    <t>1505250436020028001</t>
  </si>
  <si>
    <t>张青海</t>
  </si>
  <si>
    <t>152326196309295313</t>
  </si>
  <si>
    <t>94cfe250d23e11ddb504e16feb5bfbfe_4</t>
  </si>
  <si>
    <t>94cfe251d23e11ddb504e16feb5bfbfe</t>
  </si>
  <si>
    <t>9f52b89ef24a4d3986a15b90d1d9534b</t>
  </si>
  <si>
    <t>1505250436020071001</t>
  </si>
  <si>
    <t>张仕成</t>
  </si>
  <si>
    <t>152326194710055317</t>
  </si>
  <si>
    <t>96a6ab62d27311ddb504e16feb5bfbfe_4</t>
  </si>
  <si>
    <t>96a6ab63d27311ddb504e16feb5bfbfe</t>
  </si>
  <si>
    <t>16fb08329321491c8b94845da9de29ab</t>
  </si>
  <si>
    <t>1505250436020120001</t>
  </si>
  <si>
    <t>张福军</t>
  </si>
  <si>
    <t>152326196711105338</t>
  </si>
  <si>
    <t>97156816d2ec11ddb504e16feb5bfbfe_4</t>
  </si>
  <si>
    <t>97156817d2ec11ddb504e16feb5bfbfe</t>
  </si>
  <si>
    <t>90419d96dc97459eae111c4c77a47f2d</t>
  </si>
  <si>
    <t>1505250436020090001</t>
  </si>
  <si>
    <t>张殿富</t>
  </si>
  <si>
    <t>152326195602285312</t>
  </si>
  <si>
    <t>9adc3e00d27e11ddb504e16feb5bfbfe_4</t>
  </si>
  <si>
    <t>9adc3e01d27e11ddb504e16feb5bfbfe</t>
  </si>
  <si>
    <t>691155f64c364b84b1a6fb7594fcbb9a</t>
  </si>
  <si>
    <t>1505250436020066001</t>
  </si>
  <si>
    <t>王淑霞</t>
  </si>
  <si>
    <t>152326196205285321</t>
  </si>
  <si>
    <t>9ae19dbfd27011ddb504e16feb5bfbfe_4</t>
  </si>
  <si>
    <t>9ae19dc0d27011ddb504e16feb5bfbfe</t>
  </si>
  <si>
    <t>adda87bbb07744a7b9f08ead4f753378</t>
  </si>
  <si>
    <t>1505250436020079001</t>
  </si>
  <si>
    <t>张殿元</t>
  </si>
  <si>
    <t>152326195608095317</t>
  </si>
  <si>
    <t>9b9a93d9d27811ddb504e16feb5bfbfe_4</t>
  </si>
  <si>
    <t>9b9a93dad27811ddb504e16feb5bfbfe</t>
  </si>
  <si>
    <t>46279fa3e3e74fe0aea1a44af27b85df</t>
  </si>
  <si>
    <t>1505250436020132001</t>
  </si>
  <si>
    <t>李长明</t>
  </si>
  <si>
    <t>152326195606205316</t>
  </si>
  <si>
    <t>2c476342d2f111ddb504e16feb5bfbfe_4</t>
  </si>
  <si>
    <t>2c476343d2f111ddb504e16feb5bfbfe</t>
  </si>
  <si>
    <t>c6c7e3cf4f9a490dbfeaba509626499f</t>
  </si>
  <si>
    <t>1505250436020204001</t>
  </si>
  <si>
    <t>152326197411115328</t>
  </si>
  <si>
    <t>9de500d3d35311ddb504e16feb5bfbfe_4</t>
  </si>
  <si>
    <t>9de500d4d35311ddb504e16feb5bfbfe</t>
  </si>
  <si>
    <t>956eef2f006040e89addabb43e669bd7</t>
  </si>
  <si>
    <t>1505250436020237001</t>
  </si>
  <si>
    <t>于庆水</t>
  </si>
  <si>
    <t>15232619691011531X</t>
  </si>
  <si>
    <t>3fabb207d36411ddb504e16feb5bfbfe_3</t>
  </si>
  <si>
    <t>3fabb208d36411ddb504e16feb5bfbfe</t>
  </si>
  <si>
    <t>777a1a8f02574d00a19d79a40cce0d85</t>
  </si>
  <si>
    <t>1505250436020310001</t>
  </si>
  <si>
    <t>王海廷</t>
  </si>
  <si>
    <t>152326197105285353</t>
  </si>
  <si>
    <t>C4BBF6B4-0F60-0001-F531-11001CC01619_3</t>
  </si>
  <si>
    <t>C4BBF6B4-1050-0001-297E-10D01660F800</t>
  </si>
  <si>
    <t>436f39d68ea94c5881390f21d89382e5</t>
  </si>
  <si>
    <t>1505250436020314001</t>
  </si>
  <si>
    <t>张泳祥</t>
  </si>
  <si>
    <t>152326198404125338</t>
  </si>
  <si>
    <t>C529BAD8-07F0-0001-8E8A-C7401CB01F82_3</t>
  </si>
  <si>
    <t>C529BAD8-08F0-0001-8F6F-E940349C1BCF</t>
  </si>
  <si>
    <t>f45c340395834597a23a0878d213a5d6</t>
  </si>
  <si>
    <t>1505250436020046001</t>
  </si>
  <si>
    <t>王献五</t>
  </si>
  <si>
    <t>152326196504145337</t>
  </si>
  <si>
    <t>5fd6062ed24911ddb504e16feb5bfbfe_4</t>
  </si>
  <si>
    <t>5fd6062fd24911ddb504e16feb5bfbfe</t>
  </si>
  <si>
    <t>396c4d824aac473dbeaacd47fac6d579</t>
  </si>
  <si>
    <t>1505250436020069001</t>
  </si>
  <si>
    <t>张仕平</t>
  </si>
  <si>
    <t>152326195408065316</t>
  </si>
  <si>
    <t>60db43f7d27211ddb504e16feb5bfbfe_4</t>
  </si>
  <si>
    <t>60db43f8d27211ddb504e16feb5bfbfe</t>
  </si>
  <si>
    <t>b97ff548d9d74c7c93bc915845ae36a2</t>
  </si>
  <si>
    <t>1505250436020035001</t>
  </si>
  <si>
    <t>张作富</t>
  </si>
  <si>
    <t>152326196402245310</t>
  </si>
  <si>
    <t>612ccadfd24311ddb504e16feb5bfbfe_4</t>
  </si>
  <si>
    <t>612ccae0d24311ddb504e16feb5bfbfe</t>
  </si>
  <si>
    <t>5f0060ce5b6140909b8bf8fcbf97bbcf</t>
  </si>
  <si>
    <t>1505250436020039001</t>
  </si>
  <si>
    <t>张作丰</t>
  </si>
  <si>
    <t>152326196309235310</t>
  </si>
  <si>
    <t>65cfdb91d24511ddb504e16feb5bfbfe_4</t>
  </si>
  <si>
    <t>65cfdb92d24511ddb504e16feb5bfbfe</t>
  </si>
  <si>
    <t>4288d38dec1148e3b80790e9e7e3bcc1</t>
  </si>
  <si>
    <t>1505250436020153001</t>
  </si>
  <si>
    <t>邵俊中</t>
  </si>
  <si>
    <t>152326197207095315</t>
  </si>
  <si>
    <t>0f9376b7d33611ddb504e16feb5bfbfe_3</t>
  </si>
  <si>
    <t>0f9376b8d33611ddb504e16feb5bfbfe</t>
  </si>
  <si>
    <t>5d36b41cd8094ddaa25a2518b08ceed5</t>
  </si>
  <si>
    <t>1505250436020180001</t>
  </si>
  <si>
    <t>周建刚</t>
  </si>
  <si>
    <t>152326196806255312</t>
  </si>
  <si>
    <t>12c00bc3d34611ddb504e16feb5bfbfe_4</t>
  </si>
  <si>
    <t>12c00bc4d34611ddb504e16feb5bfbfe</t>
  </si>
  <si>
    <t>a6d4d5810f334bd2a1db7b90ddf8355f</t>
  </si>
  <si>
    <t>1505250436020139001</t>
  </si>
  <si>
    <t>赵庆华</t>
  </si>
  <si>
    <t>15232619580506531X</t>
  </si>
  <si>
    <t>185f13d9d2f411ddb504e16feb5bfbfe_4</t>
  </si>
  <si>
    <t>185f13dad2f411ddb504e16feb5bfbfe</t>
  </si>
  <si>
    <t>17f01e68a9464a1b9a57208e39508ff3</t>
  </si>
  <si>
    <t>1505250436020205001</t>
  </si>
  <si>
    <t>周三春</t>
  </si>
  <si>
    <t>152326195106035314</t>
  </si>
  <si>
    <t>187be8f8d35411ddb504e16feb5bfbfe_4</t>
  </si>
  <si>
    <t>187be8f9d35411ddb504e16feb5bfbfe</t>
  </si>
  <si>
    <t>33606faf24884ff28edc5c7b0ad83d90</t>
  </si>
  <si>
    <t>1505250436020189001</t>
  </si>
  <si>
    <t>周禹刚</t>
  </si>
  <si>
    <t>152326197501095316</t>
  </si>
  <si>
    <t>318be677d34c11ddb504e16feb5bfbfe_4</t>
  </si>
  <si>
    <t>318be678d34c11ddb504e16feb5bfbfe</t>
  </si>
  <si>
    <t>f551625eaf2e4792a380291f28477db3</t>
  </si>
  <si>
    <t>1505250436020145001</t>
  </si>
  <si>
    <t>赵庆元</t>
  </si>
  <si>
    <t>152326196904205335</t>
  </si>
  <si>
    <t>31de254ed2f711ddb504e16feb5bfbfe_4</t>
  </si>
  <si>
    <t>31de254fd2f711ddb504e16feb5bfbfe</t>
  </si>
  <si>
    <t>05fce8949cad452cbca99b04af1aaeb3</t>
  </si>
  <si>
    <t>1505250436020197001</t>
  </si>
  <si>
    <t>郑凤堂</t>
  </si>
  <si>
    <t>152326195302255314</t>
  </si>
  <si>
    <t>77e69f46d35011ddb504e16feb5bfbfe_4</t>
  </si>
  <si>
    <t>77e69f47d35011ddb504e16feb5bfbfe</t>
  </si>
  <si>
    <t>4bc631c36bd646feafadb264961c927d</t>
  </si>
  <si>
    <t>1505250436020206001</t>
  </si>
  <si>
    <t>周万三</t>
  </si>
  <si>
    <t>152326194602015318</t>
  </si>
  <si>
    <t>7a4b4699d35411ddb504e16feb5bfbfe_4</t>
  </si>
  <si>
    <t>7a4b469ad35411ddb504e16feb5bfbfe</t>
  </si>
  <si>
    <t>b322f1e0229340f1b126ba7b18546580</t>
  </si>
  <si>
    <t>1505250436020251001</t>
  </si>
  <si>
    <t>索井山</t>
  </si>
  <si>
    <t>152326196508225318</t>
  </si>
  <si>
    <t>fdae6640d3b111ddb504e16feb5bfbfe_3</t>
  </si>
  <si>
    <t>fdae6641d3b111ddb504e16feb5bfbfe</t>
  </si>
  <si>
    <t>d16c0279b2cd4dfd99f0a142355749df</t>
  </si>
  <si>
    <t>1505250436020033001</t>
  </si>
  <si>
    <t>张青义</t>
  </si>
  <si>
    <t>152326196312285319</t>
  </si>
  <si>
    <t>ec81593bd24111ddb504e16feb5bfbfe_4</t>
  </si>
  <si>
    <t>ec81593cd24111ddb504e16feb5bfbfe</t>
  </si>
  <si>
    <t>eaa353312e6647f487a95870b0df18a0</t>
  </si>
  <si>
    <t>1505250436020165001</t>
  </si>
  <si>
    <t>周三廷</t>
  </si>
  <si>
    <t>152326196810225319</t>
  </si>
  <si>
    <t>04a359fcd33e11ddb504e16feb5bfbfe_4</t>
  </si>
  <si>
    <t>04a359fdd33e11ddb504e16feb5bfbfe</t>
  </si>
  <si>
    <t>19f7027da76f4acc9f90f40740d0b01b</t>
  </si>
  <si>
    <t>1505250436020214001</t>
  </si>
  <si>
    <t>于洪海</t>
  </si>
  <si>
    <t>15232619780209531X</t>
  </si>
  <si>
    <t>47e18f0dd35811ddb504e16feb5bfbfe_4</t>
  </si>
  <si>
    <t>47e18f0ed35811ddb504e16feb5bfbfe</t>
  </si>
  <si>
    <t>a47a37203a074310b61a34f16f859ced</t>
  </si>
  <si>
    <t>1505250436020127001</t>
  </si>
  <si>
    <t>尤景涛</t>
  </si>
  <si>
    <t>152326197402265316</t>
  </si>
  <si>
    <t>4a42a097d2ef11ddb504e16feb5bfbfe_4</t>
  </si>
  <si>
    <t>4a42a098d2ef11ddb504e16feb5bfbfe</t>
  </si>
  <si>
    <t>cd7177d95b814968a091a5b27ce45d4b</t>
  </si>
  <si>
    <t>1505250436020030001</t>
  </si>
  <si>
    <t>王树廷</t>
  </si>
  <si>
    <t>152326195301255312</t>
  </si>
  <si>
    <t>143fd460d24011ddb504e16feb5bfbfe_4</t>
  </si>
  <si>
    <t>143fd461d24011ddb504e16feb5bfbfe</t>
  </si>
  <si>
    <t>021b10e934e04e6f9615a512af723c9e</t>
  </si>
  <si>
    <t>1505250436020106001</t>
  </si>
  <si>
    <t>尤建彬</t>
  </si>
  <si>
    <t>152326196905235317</t>
  </si>
  <si>
    <t>1ab0318dd28911ddb504e16feb5bfbfe_4</t>
  </si>
  <si>
    <t>1ab0318ed28911ddb504e16feb5bfbfe</t>
  </si>
  <si>
    <t>45411971fc6f4f888562ed0a4b7d1487</t>
  </si>
  <si>
    <t>1505250436020161001</t>
  </si>
  <si>
    <t>周振余</t>
  </si>
  <si>
    <t>152326196712055336</t>
  </si>
  <si>
    <t>f64b3d25d33b11ddb504e16feb5bfbfe_4</t>
  </si>
  <si>
    <t>f64b3d26d33b11ddb504e16feb5bfbfe</t>
  </si>
  <si>
    <t>74e063ae37e447819b1bf320d1afc1ce</t>
  </si>
  <si>
    <t>1505250436020174001</t>
  </si>
  <si>
    <t>杨献文</t>
  </si>
  <si>
    <t>152326195405085311</t>
  </si>
  <si>
    <t>f6cee7f6d34211ddb504e16feb5bfbfe_4</t>
  </si>
  <si>
    <t>f6cee7f7d34211ddb504e16feb5bfbfe</t>
  </si>
  <si>
    <t>0b7e0c6a43514847a4f817c6c52bc28d</t>
  </si>
  <si>
    <t>1505250436020224001</t>
  </si>
  <si>
    <t>郑文勇</t>
  </si>
  <si>
    <t>152326196508145318</t>
  </si>
  <si>
    <t>f77e62cbd35c11ddb504e16feb5bfbfe_4</t>
  </si>
  <si>
    <t>f77e62ccd35c11ddb504e16feb5bfbfe</t>
  </si>
  <si>
    <t>275cbacce6484a67a6375016ff90d64a</t>
  </si>
  <si>
    <t>1505250436020169001</t>
  </si>
  <si>
    <t>周三富</t>
  </si>
  <si>
    <t>152326194909095332</t>
  </si>
  <si>
    <t>fda6f2bad33f11ddb504e16feb5bfbfe_4</t>
  </si>
  <si>
    <t>fda6f2bbd33f11ddb504e16feb5bfbfe</t>
  </si>
  <si>
    <t>bc1db477b92f4af8b067a566897dbdf0</t>
  </si>
  <si>
    <t>1505250436020227001</t>
  </si>
  <si>
    <t>152326197106195317</t>
  </si>
  <si>
    <t>7fd6c1e9d35e11ddb504e16feb5bfbfe_4</t>
  </si>
  <si>
    <t>7fd6c1ead35e11ddb504e16feb5bfbfe</t>
  </si>
  <si>
    <t>9d1829514e4e496aaa1719dba2a2ea04</t>
  </si>
  <si>
    <t>1505250436020031001</t>
  </si>
  <si>
    <t>张福成</t>
  </si>
  <si>
    <t>152326196109095317</t>
  </si>
  <si>
    <t>b9d35e98d24011ddb504e16feb5bfbfe_4</t>
  </si>
  <si>
    <t>b9d35e99d24011ddb504e16feb5bfbfe</t>
  </si>
  <si>
    <t>9aab8142364b4b6b931d250269b2cece</t>
  </si>
  <si>
    <t>1505250436020086001</t>
  </si>
  <si>
    <t>张庆明</t>
  </si>
  <si>
    <t>152326197005085311</t>
  </si>
  <si>
    <t>423b1a83d27c11ddb504e16feb5bfbfe_4</t>
  </si>
  <si>
    <t>423b1a84d27c11ddb504e16feb5bfbfe</t>
  </si>
  <si>
    <t>49557d5a814146bc9b8aa151274e1588</t>
  </si>
  <si>
    <t>1505250436020036001</t>
  </si>
  <si>
    <t>张凤林</t>
  </si>
  <si>
    <t>152326194712055310</t>
  </si>
  <si>
    <t>d64041ffd24311ddb504e16feb5bfbfe_4</t>
  </si>
  <si>
    <t>d6404200d24311ddb504e16feb5bfbfe</t>
  </si>
  <si>
    <t>9f34fc108522423aaef956fe3a47535a</t>
  </si>
  <si>
    <t>1505250436020182001</t>
  </si>
  <si>
    <t>郑文军</t>
  </si>
  <si>
    <t>15232619690929535X</t>
  </si>
  <si>
    <t>4bad9b25d34711ddb504e16feb5bfbfe_4</t>
  </si>
  <si>
    <t>4bad9b26d34711ddb504e16feb5bfbfe</t>
  </si>
  <si>
    <t>d17484929bd146778d750bd69fe741a6</t>
  </si>
  <si>
    <t>1505250436020196001</t>
  </si>
  <si>
    <t>王庆军</t>
  </si>
  <si>
    <t>152326196711015316</t>
  </si>
  <si>
    <t>d739a8d0d34f11ddb504e16feb5bfbfe_4</t>
  </si>
  <si>
    <t>C5E9510A-F740-0001-AC9A-E69018967900</t>
  </si>
  <si>
    <t>61c1e85f1239423295e4d2916070e18e</t>
  </si>
  <si>
    <t>1505250436020141001</t>
  </si>
  <si>
    <t>尤建祥</t>
  </si>
  <si>
    <t>15232619750306533X</t>
  </si>
  <si>
    <t>d099b43ad2f411ddb504e16feb5bfbfe_4</t>
  </si>
  <si>
    <t>d099b43bd2f411ddb504e16feb5bfbfe</t>
  </si>
  <si>
    <t>c02babd042d1415fa103e51a8b7e23ed</t>
  </si>
  <si>
    <t>1505250436020229001</t>
  </si>
  <si>
    <t>于跃</t>
  </si>
  <si>
    <t>152326194210095312</t>
  </si>
  <si>
    <t>d1aafa54d35f11ddb504e16feb5bfbfe_4</t>
  </si>
  <si>
    <t>d1aafa55d35f11ddb504e16feb5bfbfe</t>
  </si>
  <si>
    <t>0209a15c67504d9c96c685045672dd41</t>
  </si>
  <si>
    <t>1505250436020026001</t>
  </si>
  <si>
    <t>张福廷</t>
  </si>
  <si>
    <t>152326196302205311</t>
  </si>
  <si>
    <t>1ac48f2bd23d11ddb504e16feb5bfbfe_4</t>
  </si>
  <si>
    <t>1ac48f2cd23d11ddb504e16feb5bfbfe</t>
  </si>
  <si>
    <t>e87e7614dbe9493bb5e408fcca23b0c0</t>
  </si>
  <si>
    <t>1505250436020107001</t>
  </si>
  <si>
    <t>尤井辉</t>
  </si>
  <si>
    <t>152326196207255310</t>
  </si>
  <si>
    <t>1e47e1ebd28a11ddb504e16feb5bfbfe_3</t>
  </si>
  <si>
    <t>1e47e1ecd28a11ddb504e16feb5bfbfe</t>
  </si>
  <si>
    <t>4af014d000cd45edb37ca984efede212</t>
  </si>
  <si>
    <t>1505250436020092001</t>
  </si>
  <si>
    <t>张庆友</t>
  </si>
  <si>
    <t>152326197707095311</t>
  </si>
  <si>
    <t>1f350d64d28011ddb504e16feb5bfbfe_4</t>
  </si>
  <si>
    <t>1f350d65d28011ddb504e16feb5bfbfe</t>
  </si>
  <si>
    <t>8c25e171904149aa89f7b187147ccb85</t>
  </si>
  <si>
    <t>1505250436020061001</t>
  </si>
  <si>
    <t>夏树廷</t>
  </si>
  <si>
    <t>152326196501015318</t>
  </si>
  <si>
    <t>771c6293d26d11ddb504e16feb5bfbfe_4</t>
  </si>
  <si>
    <t>771c6294d26d11ddb504e16feb5bfbfe</t>
  </si>
  <si>
    <t>405970f4c6a74f5bbe64ec5e79abeb8e</t>
  </si>
  <si>
    <t>1505250436020284001</t>
  </si>
  <si>
    <t>王海洋</t>
  </si>
  <si>
    <t>152326197806065353</t>
  </si>
  <si>
    <t>C42B335F-2CE0-0001-2D1F-131DF2208CF0_4</t>
  </si>
  <si>
    <t>C42B335F-2CE0-0001-E13C-D81211C0B750</t>
  </si>
  <si>
    <t>822779468d0e4b42ba67e72cd9b53fc4</t>
  </si>
  <si>
    <t>1505250436020285001</t>
  </si>
  <si>
    <t>张庆宝</t>
  </si>
  <si>
    <t>152326198007125334</t>
  </si>
  <si>
    <t>C42B33A1-9EA0-0001-AB9D-1AC0E20011F0_4</t>
  </si>
  <si>
    <t>C42B33A1-9FA0-0001-962B-113018206B70</t>
  </si>
  <si>
    <t>3d77d905c9ed4cf09a82dec04710d440</t>
  </si>
  <si>
    <t>1505250436020311001</t>
  </si>
  <si>
    <t>夏玉龙</t>
  </si>
  <si>
    <t>152326198810015353</t>
  </si>
  <si>
    <t>c6d239f166fd11e0a966b50f41d621c7_4</t>
  </si>
  <si>
    <t>c6d239f266fd11e0a966b50f41d621c7</t>
  </si>
  <si>
    <t>eaeb6d74195547b0b4bcf34cc1fda8d8</t>
  </si>
  <si>
    <t>1505250436020064001</t>
  </si>
  <si>
    <t>张庆贺</t>
  </si>
  <si>
    <t>152326197305245313</t>
  </si>
  <si>
    <t>9d2f2c22d26f11ddb504e16feb5bfbfe_4</t>
  </si>
  <si>
    <t>9d2f2c23d26f11ddb504e16feb5bfbfe</t>
  </si>
  <si>
    <t>fc1350b9a0d145faa8d40f1ad921256b</t>
  </si>
  <si>
    <t>1505250436020081001</t>
  </si>
  <si>
    <t>张仕来</t>
  </si>
  <si>
    <t>152326196005125315</t>
  </si>
  <si>
    <t>bb827f1bd27911ddb504e16feb5bfbfe_4</t>
  </si>
  <si>
    <t>bb827f1cd27911ddb504e16feb5bfbfe</t>
  </si>
  <si>
    <t>36a627dbdcac4642b89879761b424177</t>
  </si>
  <si>
    <t>1505250436020059001</t>
  </si>
  <si>
    <t>王献广</t>
  </si>
  <si>
    <t>152326198005205330</t>
  </si>
  <si>
    <t>bc1772e4d25111ddb504e16feb5bfbfe_4</t>
  </si>
  <si>
    <t>bc1772e5d25111ddb504e16feb5bfbfe</t>
  </si>
  <si>
    <t>de994349bfba4f73beec2702bc820285</t>
  </si>
  <si>
    <t>1505250436020027001</t>
  </si>
  <si>
    <t>张福生</t>
  </si>
  <si>
    <t>152326195605095338</t>
  </si>
  <si>
    <t>c082fa97d23d11ddb504e16feb5bfbfe_4</t>
  </si>
  <si>
    <t>c082fa98d23d11ddb504e16feb5bfbfe</t>
  </si>
  <si>
    <t>244ce98856614e1ba3260e2008135394</t>
  </si>
  <si>
    <t>1505250436020168001</t>
  </si>
  <si>
    <t>周振宝</t>
  </si>
  <si>
    <t>152326196609075339</t>
  </si>
  <si>
    <t>a28972c0d33f11ddb504e16feb5bfbfe_3</t>
  </si>
  <si>
    <t>a28972c1d33f11ddb504e16feb5bfbfe</t>
  </si>
  <si>
    <t>71581bd74d7d42049cb452866f4180a0</t>
  </si>
  <si>
    <t>1505250436020047001</t>
  </si>
  <si>
    <t>王献义</t>
  </si>
  <si>
    <t>152326195306065315</t>
  </si>
  <si>
    <t>d8ca39d0d24911ddb504e16feb5bfbfe_3</t>
  </si>
  <si>
    <t>d8ca39d1d24911ddb504e16feb5bfbfe</t>
  </si>
  <si>
    <t>1af0edd2198f428f91109f9e8be64735</t>
  </si>
  <si>
    <t>1505250436020038001</t>
  </si>
  <si>
    <t>张作山</t>
  </si>
  <si>
    <t>152326197407265315</t>
  </si>
  <si>
    <t>d9ce5552d24411ddb504e16feb5bfbfe_4</t>
  </si>
  <si>
    <t>d9ce5553d24411ddb504e16feb5bfbfe</t>
  </si>
  <si>
    <t>52c01c18713c4f1aa2e6393e8df018ef</t>
  </si>
  <si>
    <t>1505250436020049001</t>
  </si>
  <si>
    <t>林井方</t>
  </si>
  <si>
    <t>152326194606065312</t>
  </si>
  <si>
    <t>dee22be1d24a11ddb504e16feb5bfbfe_4</t>
  </si>
  <si>
    <t>dee22be2d24a11ddb504e16feb5bfbfe</t>
  </si>
  <si>
    <t>a328b4f331404104933059f407b5f996</t>
  </si>
  <si>
    <t>1505250436020137001</t>
  </si>
  <si>
    <t>张福明</t>
  </si>
  <si>
    <t>152326196403115315</t>
  </si>
  <si>
    <t>352a4079d2f311ddb504e16feb5bfbfe_4</t>
  </si>
  <si>
    <t>352a407ad2f311ddb504e16feb5bfbfe</t>
  </si>
  <si>
    <t>2511b9bdb29d464eb93b1a0bd910e4a5</t>
  </si>
  <si>
    <t>1505250436020134001</t>
  </si>
  <si>
    <t>厉志国</t>
  </si>
  <si>
    <t>152326194305175315</t>
  </si>
  <si>
    <t>d56d154fd2f111ddb504e16feb5bfbfe_4</t>
  </si>
  <si>
    <t>d56d1550d2f111ddb504e16feb5bfbfe</t>
  </si>
  <si>
    <t>622e86ae205843eaafa93b9cabf27279</t>
  </si>
  <si>
    <t>1505250436020337001</t>
  </si>
  <si>
    <t>张仕龙</t>
  </si>
  <si>
    <t>152326198403185312</t>
  </si>
  <si>
    <t>7be9c554bb7211e28aea3d5efac81756_3</t>
  </si>
  <si>
    <t>7be9c555bb7211e28aea3d5efac81756</t>
  </si>
  <si>
    <t>a4891b3629ea48539c2dc78ba5f96848</t>
  </si>
  <si>
    <t>1505250436020235001</t>
  </si>
  <si>
    <t>于海</t>
  </si>
  <si>
    <t>15232619620720533X</t>
  </si>
  <si>
    <t>7c59689ed36311ddb504e16feb5bfbfe_3</t>
  </si>
  <si>
    <t>7c59689fd36311ddb504e16feb5bfbfe</t>
  </si>
  <si>
    <t>830679ff303b4942b15858e6e029bfd8</t>
  </si>
  <si>
    <t>1505250436020252001</t>
  </si>
  <si>
    <t>张洪来</t>
  </si>
  <si>
    <t>152326195712205352</t>
  </si>
  <si>
    <t>7f0339fdd3b211ddb504e16feb5bfbfe_3</t>
  </si>
  <si>
    <t>7f0339fed3b211ddb504e16feb5bfbfe</t>
  </si>
  <si>
    <t>41384f482570474eb36c3d3b3581fef4</t>
  </si>
  <si>
    <t>1505250436020108001</t>
  </si>
  <si>
    <t>厉成贺</t>
  </si>
  <si>
    <t>152326197712265311</t>
  </si>
  <si>
    <t>77278099d28a11ddb504e16feb5bfbfe_4</t>
  </si>
  <si>
    <t>7727809ad28a11ddb504e16feb5bfbfe</t>
  </si>
  <si>
    <t>4bdc759bbee745d3988a287c32f175be</t>
  </si>
  <si>
    <t>1505250436020054001</t>
  </si>
  <si>
    <t>王海丰</t>
  </si>
  <si>
    <t>152326197311145351</t>
  </si>
  <si>
    <t>784284c1d24e11ddb504e16feb5bfbfe_4</t>
  </si>
  <si>
    <t>784284c2d24e11ddb504e16feb5bfbfe</t>
  </si>
  <si>
    <t>27488c27a08a471cb49e7975bd155ec9</t>
  </si>
  <si>
    <t>1505250436020104001</t>
  </si>
  <si>
    <t>尤建举</t>
  </si>
  <si>
    <t>15232619670720531X</t>
  </si>
  <si>
    <t>79143c90d28711ddb504e16feb5bfbfe_4</t>
  </si>
  <si>
    <t>79143c91d28711ddb504e16feb5bfbfe</t>
  </si>
  <si>
    <t>6942009737be4fddb90cf60fb774f355</t>
  </si>
  <si>
    <t>1505250436020051001</t>
  </si>
  <si>
    <t>王作</t>
  </si>
  <si>
    <t>152326193805275318</t>
  </si>
  <si>
    <t>79174bcbd24c11ddb504e16feb5bfbfe_4</t>
  </si>
  <si>
    <t>79174bccd24c11ddb504e16feb5bfbfe</t>
  </si>
  <si>
    <t>400dbcc87d82418489e7d55495e3fde4</t>
  </si>
  <si>
    <t>1505250436020110001</t>
  </si>
  <si>
    <t>厉成军</t>
  </si>
  <si>
    <t>152326196207295312</t>
  </si>
  <si>
    <t>a09c07a1d28b11ddb504e16feb5bfbfe_4</t>
  </si>
  <si>
    <t>a09c07a2d28b11ddb504e16feb5bfbfe</t>
  </si>
  <si>
    <t>67d7121db66241279fe46228c36c40e4</t>
  </si>
  <si>
    <t>1505250436020199001</t>
  </si>
  <si>
    <t>江桂芬</t>
  </si>
  <si>
    <t>152326195106145329</t>
  </si>
  <si>
    <t>8d694201d35111ddb504e16feb5bfbfe_4</t>
  </si>
  <si>
    <t>8d694202d35111ddb504e16feb5bfbfe</t>
  </si>
  <si>
    <t>bd478efe1c38440db1ec884182467b8f</t>
  </si>
  <si>
    <t>1505250436020202001</t>
  </si>
  <si>
    <t>王庆良</t>
  </si>
  <si>
    <t>152326195310285310</t>
  </si>
  <si>
    <t>905cc2d6d35211ddb504e16feb5bfbfe_4</t>
  </si>
  <si>
    <t>905cc2d7d35211ddb504e16feb5bfbfe</t>
  </si>
  <si>
    <t>ba9231c5485b4c10b18451fb765bcf83</t>
  </si>
  <si>
    <t>1505250436020190001</t>
  </si>
  <si>
    <t>周宝三</t>
  </si>
  <si>
    <t>152326195106065310</t>
  </si>
  <si>
    <t>90dd24e3d34c11ddb504e16feb5bfbfe_4</t>
  </si>
  <si>
    <t>90dd24e4d34c11ddb504e16feb5bfbfe</t>
  </si>
  <si>
    <t>71df6996ad214d3cb26317e4a376f709</t>
  </si>
  <si>
    <t>1505250436020210001</t>
  </si>
  <si>
    <t>15232619710603533X</t>
  </si>
  <si>
    <t>af0a787bd35611ddb504e16feb5bfbfe_4</t>
  </si>
  <si>
    <t>af0a787cd35611ddb504e16feb5bfbfe</t>
  </si>
  <si>
    <t>9ec2faf8f9254cd4a9a603f3e4a11a7d</t>
  </si>
  <si>
    <t>1505250436020313001</t>
  </si>
  <si>
    <t>张顺国</t>
  </si>
  <si>
    <t>152326198501265316</t>
  </si>
  <si>
    <t>4eabc0d566fe11e0a966b50f41d621c7_3</t>
  </si>
  <si>
    <t>4eabc0d666fe11e0a966b50f41d621c7</t>
  </si>
  <si>
    <t>7b4e5707d14840cfbd514a9cb6ade8bd</t>
  </si>
  <si>
    <t>1505250436020334001</t>
  </si>
  <si>
    <t>张福余</t>
  </si>
  <si>
    <t>152326197807155318</t>
  </si>
  <si>
    <t>50eb9b29bb7211e28aea3d5efac81756_3</t>
  </si>
  <si>
    <t>50eb9b2abb7211e28aea3d5efac81756</t>
  </si>
  <si>
    <t>0544df41439e48be99af305489e5cd35</t>
  </si>
  <si>
    <t>1505250436020315001</t>
  </si>
  <si>
    <t>张学明</t>
  </si>
  <si>
    <t>152326197812075339</t>
  </si>
  <si>
    <t>5476125872fa11e183506d2dae3bb2c1_3</t>
  </si>
  <si>
    <t>5476125972fa11e183506d2dae3bb2c1</t>
  </si>
  <si>
    <t>d3d5c2a862c4435d872f689db575bc94</t>
  </si>
  <si>
    <t>1505250436020158001</t>
  </si>
  <si>
    <t>周振学</t>
  </si>
  <si>
    <t>152326195807285316</t>
  </si>
  <si>
    <t>382ab711d33a11ddb504e16feb5bfbfe_4</t>
  </si>
  <si>
    <t>382ab712d33a11ddb504e16feb5bfbfe</t>
  </si>
  <si>
    <t>70d4c1e783634fc7af8a16108c422bb8</t>
  </si>
  <si>
    <t>1505250436020176002</t>
  </si>
  <si>
    <t>尹芝华</t>
  </si>
  <si>
    <t>152326196103065328</t>
  </si>
  <si>
    <t>fab04b9ed34311ddb504e16feb5bfbfe_4</t>
  </si>
  <si>
    <t>39e18251d34411ddb504e16feb5bfbfe</t>
  </si>
  <si>
    <t>7fb3c48ff6f14a33ae22cbc82b195603</t>
  </si>
  <si>
    <t>1505250436020215001</t>
  </si>
  <si>
    <t>于庆东</t>
  </si>
  <si>
    <t>152326195409225318</t>
  </si>
  <si>
    <t>bc50d697d35811ddb504e16feb5bfbfe_4</t>
  </si>
  <si>
    <t>bc50d698d35811ddb504e16feb5bfbfe</t>
  </si>
  <si>
    <t>25ca91503b7e46f795b951402a4dcfbc</t>
  </si>
  <si>
    <t>1505250436020200001</t>
  </si>
  <si>
    <t>周三利</t>
  </si>
  <si>
    <t>152326196907075310</t>
  </si>
  <si>
    <t>bdab88d0d35111ddb504e16feb5bfbfe_4</t>
  </si>
  <si>
    <t>bdab88d1d35111ddb504e16feb5bfbfe</t>
  </si>
  <si>
    <t>8df4914c53604d0885f554fb05ffd2fc</t>
  </si>
  <si>
    <t>1505250436020217001</t>
  </si>
  <si>
    <t>王井丰</t>
  </si>
  <si>
    <t>152326196008025336</t>
  </si>
  <si>
    <t>09cd4e1bd35a11ddb504e16feb5bfbfe_4</t>
  </si>
  <si>
    <t>09cd4e1cd35a11ddb504e16feb5bfbfe</t>
  </si>
  <si>
    <t>25b12bab47a74f68ada7143c0e1931b6</t>
  </si>
  <si>
    <t>1505250436020142001</t>
  </si>
  <si>
    <t>厉成祥</t>
  </si>
  <si>
    <t>152326196401125333</t>
  </si>
  <si>
    <t>69cf5a3ad2f511ddb504e16feb5bfbfe_4</t>
  </si>
  <si>
    <t>69cf5a3bd2f511ddb504e16feb5bfbfe</t>
  </si>
  <si>
    <t>42f5ab6f7e964b7fadda3b6cba70e4de</t>
  </si>
  <si>
    <t>1505250436020181001</t>
  </si>
  <si>
    <t>王海祥</t>
  </si>
  <si>
    <t>152326197609165312</t>
  </si>
  <si>
    <t>95432622d34611ddb504e16feb5bfbfe_4</t>
  </si>
  <si>
    <t>95432623d34611ddb504e16feb5bfbfe</t>
  </si>
  <si>
    <t>481188d69d6a4fb79aa0f93dc22665bc</t>
  </si>
  <si>
    <t>1505250436020243001</t>
  </si>
  <si>
    <t>张福存</t>
  </si>
  <si>
    <t>152326197301245316</t>
  </si>
  <si>
    <t>1a4d0491d36711ddb504e16feb5bfbfe_3</t>
  </si>
  <si>
    <t>1a4d0492d36711ddb504e16feb5bfbfe</t>
  </si>
  <si>
    <t>d0a61f407f5d4a7fa1b855f3bff544e6</t>
  </si>
  <si>
    <t>1505250436020245001</t>
  </si>
  <si>
    <t>郑文华</t>
  </si>
  <si>
    <t>152326196711105311</t>
  </si>
  <si>
    <t>29c1f75cd36811ddb504e16feb5bfbfe_3</t>
  </si>
  <si>
    <t>29c1f75dd36811ddb504e16feb5bfbfe</t>
  </si>
  <si>
    <t>52c486f7239a4ea1968840b635e4c53f</t>
  </si>
  <si>
    <t>1505250436020295001</t>
  </si>
  <si>
    <t>张庆会</t>
  </si>
  <si>
    <t>152326198406045315</t>
  </si>
  <si>
    <t>C42B3579-6410-0001-337A-33F0D400DCA0_3</t>
  </si>
  <si>
    <t>C42B3579-6410-0001-4A63-114712B014F7</t>
  </si>
  <si>
    <t>0075ad5b13284c71869e1e78b6ba523d</t>
  </si>
  <si>
    <t>1505250436020172001</t>
  </si>
  <si>
    <t>邵俊良</t>
  </si>
  <si>
    <t>152326197001275310</t>
  </si>
  <si>
    <t>be2b334fd34111ddb504e16feb5bfbfe_4</t>
  </si>
  <si>
    <t>be2b3350d34111ddb504e16feb5bfbfe</t>
  </si>
  <si>
    <t>243b043307b04946a1377f4c093d1105</t>
  </si>
  <si>
    <t>1505250436020163001</t>
  </si>
  <si>
    <t>周三玉</t>
  </si>
  <si>
    <t>152326196005085317</t>
  </si>
  <si>
    <t>c3e18d22d33c11ddb504e16feb5bfbfe_3</t>
  </si>
  <si>
    <t>c3e18d23d33c11ddb504e16feb5bfbfe</t>
  </si>
  <si>
    <t>a76d66f8c7bf454bba4f5ebe6b781c8a</t>
  </si>
  <si>
    <t>1505250436020263001</t>
  </si>
  <si>
    <t>张庆民</t>
  </si>
  <si>
    <t>152326197803095311</t>
  </si>
  <si>
    <t>6c629a17d3b711ddb504e16feb5bfbfe_3</t>
  </si>
  <si>
    <t>6c629a18d3b711ddb504e16feb5bfbfe</t>
  </si>
  <si>
    <t>eaf4f87dd53e4335b657cbbdd4c7df0b</t>
  </si>
  <si>
    <t>1505250436020177001</t>
  </si>
  <si>
    <t>周久三</t>
  </si>
  <si>
    <t>152326197208205336</t>
  </si>
  <si>
    <t>6a402b85d34411ddb504e16feb5bfbfe_4</t>
  </si>
  <si>
    <t>6a402b86d34411ddb504e16feb5bfbfe</t>
  </si>
  <si>
    <t>0165d7367c3f4fe68072dc063cee767c</t>
  </si>
  <si>
    <t>1505250436020218001</t>
  </si>
  <si>
    <t>赵宪文</t>
  </si>
  <si>
    <t>152326197201095314</t>
  </si>
  <si>
    <t>6c5fd5dcd35a11ddb504e16feb5bfbfe_4</t>
  </si>
  <si>
    <t>6c5fd5ddd35a11ddb504e16feb5bfbfe</t>
  </si>
  <si>
    <t>d6429a6d6e904d11bb6c6489db5e4593</t>
  </si>
  <si>
    <t>1505250436020225001</t>
  </si>
  <si>
    <t>张福德</t>
  </si>
  <si>
    <t>152326195907235332</t>
  </si>
  <si>
    <t>6cb0d407d35d11ddb504e16feb5bfbfe_4</t>
  </si>
  <si>
    <t>6cb0d408d35d11ddb504e16feb5bfbfe</t>
  </si>
  <si>
    <t>887c383be1064c868439c369404f9b0e</t>
  </si>
  <si>
    <t>1505250436020167001</t>
  </si>
  <si>
    <t>付存东</t>
  </si>
  <si>
    <t>152326197310035310</t>
  </si>
  <si>
    <t>e9ed5197d33e11ddb504e16feb5bfbfe_4</t>
  </si>
  <si>
    <t>e9ed5198d33e11ddb504e16feb5bfbfe</t>
  </si>
  <si>
    <t>40afa86c168440bba39e470aedee54b3</t>
  </si>
  <si>
    <t>1505250436020040001</t>
  </si>
  <si>
    <t>张青阁</t>
  </si>
  <si>
    <t>152326192410265313</t>
  </si>
  <si>
    <t>2f9af19fd24611ddb504e16feb5bfbfe_4</t>
  </si>
  <si>
    <t>2f9af1a0d24611ddb504e16feb5bfbfe</t>
  </si>
  <si>
    <t>d90aa05c2f054f95a6b3508d617cd042</t>
  </si>
  <si>
    <t>1505250436020048001</t>
  </si>
  <si>
    <t>王献丰</t>
  </si>
  <si>
    <t>152326195602085310</t>
  </si>
  <si>
    <t>315b6964d24a11ddb504e16feb5bfbfe_4</t>
  </si>
  <si>
    <t>315b6965d24a11ddb504e16feb5bfbfe</t>
  </si>
  <si>
    <t>43e67e2b13de4a138d01b25d037521f3</t>
  </si>
  <si>
    <t>1505250436020105001</t>
  </si>
  <si>
    <t>张福柱</t>
  </si>
  <si>
    <t>152326196108205318</t>
  </si>
  <si>
    <t>32e5f813d28811ddb504e16feb5bfbfe_4</t>
  </si>
  <si>
    <t>32e5f814d28811ddb504e16feb5bfbfe</t>
  </si>
  <si>
    <t>e37c865e4e4440d88fe054bac0156b81</t>
  </si>
  <si>
    <t>1505250436020102001</t>
  </si>
  <si>
    <t>尤井阳</t>
  </si>
  <si>
    <t>152326197003245318</t>
  </si>
  <si>
    <t>364205ced28611ddb504e16feb5bfbfe_4</t>
  </si>
  <si>
    <t>364205cfd28611ddb504e16feb5bfbfe</t>
  </si>
  <si>
    <t>fdd6815da46c48f78151853fee9c880a</t>
  </si>
  <si>
    <t>1505250436020298001</t>
  </si>
  <si>
    <t>周晓龙</t>
  </si>
  <si>
    <t>152326197604185330</t>
  </si>
  <si>
    <t>C447C72B-5460-0001-31D1-A176CFF0C4B0_3</t>
  </si>
  <si>
    <t>C447C72B-5460-0001-A17E-9CE01E904380</t>
  </si>
  <si>
    <t>25bf3bd4035c470892a16d9affaaaec2</t>
  </si>
  <si>
    <t>1505250436020072001</t>
  </si>
  <si>
    <t>张仕友</t>
  </si>
  <si>
    <t>152326197005205395</t>
  </si>
  <si>
    <t>0bd1f0d1d27411ddb504e16feb5bfbfe_4</t>
  </si>
  <si>
    <t>0bd1f0d2d27411ddb504e16feb5bfbfe</t>
  </si>
  <si>
    <t>bb4582ddee934414b22e773e953df003</t>
  </si>
  <si>
    <t>1505250436020063001</t>
  </si>
  <si>
    <t>李守英</t>
  </si>
  <si>
    <t>152326196204235322</t>
  </si>
  <si>
    <t>0c6fd040d26f11ddb504e16feb5bfbfe_4</t>
  </si>
  <si>
    <t>0c6fd041d26f11ddb504e16feb5bfbfe</t>
  </si>
  <si>
    <t>015b50c22a9c46c18498e327894e4215</t>
  </si>
  <si>
    <t>1505250436020062001</t>
  </si>
  <si>
    <t>王献春</t>
  </si>
  <si>
    <t>152326195312265313</t>
  </si>
  <si>
    <t>0d3ba114d26e11ddb504e16feb5bfbfe_4</t>
  </si>
  <si>
    <t>0d3ba115d26e11ddb504e16feb5bfbfe</t>
  </si>
  <si>
    <t>86037631660546bfa53461bb322c01a4</t>
  </si>
  <si>
    <t>1505250436020029001</t>
  </si>
  <si>
    <t>王军廷</t>
  </si>
  <si>
    <t>152326196112015357</t>
  </si>
  <si>
    <t>682a069dd23f11ddb504e16feb5bfbfe_3</t>
  </si>
  <si>
    <t>682a069ed23f11ddb504e16feb5bfbfe</t>
  </si>
  <si>
    <t>0ae42b664d7e4622b6d364645d875c3e</t>
  </si>
  <si>
    <t>1505250436020191001</t>
  </si>
  <si>
    <t>付存水</t>
  </si>
  <si>
    <t>15232619511022533X</t>
  </si>
  <si>
    <t>ea3b1b1fd34c11ddb504e16feb5bfbfe_4</t>
  </si>
  <si>
    <t>ea3b1b20d34c11ddb504e16feb5bfbfe</t>
  </si>
  <si>
    <t>99782164dcce4e0e85fa2e2b8b7a50e7</t>
  </si>
  <si>
    <t>1505250436020228001</t>
  </si>
  <si>
    <t>张洪阁</t>
  </si>
  <si>
    <t>152326196406115310</t>
  </si>
  <si>
    <t>ede50a58d35e11ddb504e16feb5bfbfe_4</t>
  </si>
  <si>
    <t>ede50a59d35e11ddb504e16feb5bfbfe</t>
  </si>
  <si>
    <t>fa46d115985944b79f1dc21b7b741cfc</t>
  </si>
  <si>
    <t>1505250436020143001</t>
  </si>
  <si>
    <t>赵庆余</t>
  </si>
  <si>
    <t>152326195904015318</t>
  </si>
  <si>
    <t>f29208e1d2f511ddb504e16feb5bfbfe_4</t>
  </si>
  <si>
    <t>f29208e2d2f511ddb504e16feb5bfbfe</t>
  </si>
  <si>
    <t>1b6a211b7d8e4190b6caa31c35920857</t>
  </si>
  <si>
    <t>1505250436020242001</t>
  </si>
  <si>
    <t>王井军</t>
  </si>
  <si>
    <t>152326197310095313</t>
  </si>
  <si>
    <t>8f5af2d3d36611ddb504e16feb5bfbfe_3</t>
  </si>
  <si>
    <t>8f5af2d4d36611ddb504e16feb5bfbfe</t>
  </si>
  <si>
    <t>1af75c4b6ffa4eb49c5f8308681b81cb</t>
  </si>
  <si>
    <t>1505250436020075001</t>
  </si>
  <si>
    <t>张仕生</t>
  </si>
  <si>
    <t>152326196406145317</t>
  </si>
  <si>
    <t>974c76b4d27511ddb504e16feb5bfbfe_4</t>
  </si>
  <si>
    <t>974c76b5d27511ddb504e16feb5bfbfe</t>
  </si>
  <si>
    <t>fa8629d01da64a98b4c4dc89ffa62849</t>
  </si>
  <si>
    <t>1505250436020056001</t>
  </si>
  <si>
    <t>王献德</t>
  </si>
  <si>
    <t>152326196504265312</t>
  </si>
  <si>
    <t>97e0bc16d24f11ddb504e16feb5bfbfe_4</t>
  </si>
  <si>
    <t>97e0bc17d24f11ddb504e16feb5bfbfe</t>
  </si>
  <si>
    <t>b205c03fef6b46f287e816d10ffbfafd</t>
  </si>
  <si>
    <t>1505250436020034001</t>
  </si>
  <si>
    <t>张福宪</t>
  </si>
  <si>
    <t>152326196408085311</t>
  </si>
  <si>
    <t>994e68b1d24211ddb504e16feb5bfbfe_4</t>
  </si>
  <si>
    <t>994e68b2d24211ddb504e16feb5bfbfe</t>
  </si>
  <si>
    <t>2b987ff2b414494cb189462aff34c2ab</t>
  </si>
  <si>
    <t>1505250436020129001</t>
  </si>
  <si>
    <t>尤景余</t>
  </si>
  <si>
    <t>152326196604165351</t>
  </si>
  <si>
    <t>18e83da0d2f011ddb504e16feb5bfbfe_3</t>
  </si>
  <si>
    <t>18e83da1d2f011ddb504e16feb5bfbfe</t>
  </si>
  <si>
    <t>77dc83851ad247ba888348a0ccab6711</t>
  </si>
  <si>
    <t>1505250436020073001</t>
  </si>
  <si>
    <t>张庆林</t>
  </si>
  <si>
    <t>152326196702015357</t>
  </si>
  <si>
    <t>6d9c6d20d27411ddb504e16feb5bfbfe_4</t>
  </si>
  <si>
    <t>6d9c6d21d27411ddb504e16feb5bfbfe</t>
  </si>
  <si>
    <t>6889db3562534f70b2dbfe39573049c1</t>
  </si>
  <si>
    <t>1505250436020112001</t>
  </si>
  <si>
    <t>尤景元</t>
  </si>
  <si>
    <t>152326197001155319</t>
  </si>
  <si>
    <t>6e5f2e7ed2e811ddb504e16feb5bfbfe_4</t>
  </si>
  <si>
    <t>6e5f2e7fd2e811ddb504e16feb5bfbfe</t>
  </si>
  <si>
    <t>f6174315cc184557bef3c0adf3783619</t>
  </si>
  <si>
    <t>1505250436020166001</t>
  </si>
  <si>
    <t>王庆余</t>
  </si>
  <si>
    <t>152326195912165316</t>
  </si>
  <si>
    <t>535957aad33e11ddb504e16feb5bfbfe_4</t>
  </si>
  <si>
    <t>535957abd33e11ddb504e16feb5bfbfe</t>
  </si>
  <si>
    <t>5dcf57105ed04d7e82a612986fb21b74</t>
  </si>
  <si>
    <t>1505250436020195001</t>
  </si>
  <si>
    <t>王庆富</t>
  </si>
  <si>
    <t>152326195906105317</t>
  </si>
  <si>
    <t>552b2237d34f11ddb504e16feb5bfbfe_4</t>
  </si>
  <si>
    <t>552b2238d34f11ddb504e16feb5bfbfe</t>
  </si>
  <si>
    <t>14ab5a81ae444310abed9aa35c74e87f</t>
  </si>
  <si>
    <t>1505250436020247001</t>
  </si>
  <si>
    <t>郑文杰</t>
  </si>
  <si>
    <t>15232619730228531X</t>
  </si>
  <si>
    <t>96863f69d36911ddb504e16feb5bfbfe_3</t>
  </si>
  <si>
    <t>96863f6ad36911ddb504e16feb5bfbfe</t>
  </si>
  <si>
    <t>ae5fd46848204497a3f6deb459549ffa</t>
  </si>
  <si>
    <t>1505250436020244001</t>
  </si>
  <si>
    <t>王井会</t>
  </si>
  <si>
    <t>152326197010115319</t>
  </si>
  <si>
    <t>9974befdd36711ddb504e16feb5bfbfe_3</t>
  </si>
  <si>
    <t>9974befed36711ddb504e16feb5bfbfe</t>
  </si>
  <si>
    <t>e3ce6a5095aa4da285e8fd455217ec9b</t>
  </si>
  <si>
    <t>1505250436020259001</t>
  </si>
  <si>
    <t>王献明</t>
  </si>
  <si>
    <t>152326196902235311</t>
  </si>
  <si>
    <t>a4cf8ea5d3b511ddb504e16feb5bfbfe_3</t>
  </si>
  <si>
    <t>a4cf8ea6d3b511ddb504e16feb5bfbfe</t>
  </si>
  <si>
    <t>2eb2cfd037d941d4ad6a25eb66dbddcf</t>
  </si>
  <si>
    <t>1505250436020317001</t>
  </si>
  <si>
    <t>152326197311095331</t>
  </si>
  <si>
    <t>aa60b35d72fa11e183506d2dae3bb2c1_3</t>
  </si>
  <si>
    <t>aa60b35e72fa11e183506d2dae3bb2c1</t>
  </si>
  <si>
    <t>b99daa88301e4e03bfc7728248fee69e</t>
  </si>
  <si>
    <t>1505250436020187001</t>
  </si>
  <si>
    <t>周振玉</t>
  </si>
  <si>
    <t>152326195712015356</t>
  </si>
  <si>
    <t>2380bc3fd34b11ddb504e16feb5bfbfe_4</t>
  </si>
  <si>
    <t>2380bc40d34b11ddb504e16feb5bfbfe</t>
  </si>
  <si>
    <t>e72adfd9e9bc45e4bb88acb5bd40a47d</t>
  </si>
  <si>
    <t>1505250436020193002</t>
  </si>
  <si>
    <t>刘素娥</t>
  </si>
  <si>
    <t>152326197406075325</t>
  </si>
  <si>
    <t>04ca4ef4d34e11ddb504e16feb5bfbfe_4</t>
  </si>
  <si>
    <t>296cf8b7d34e11ddb504e16feb5bfbfe</t>
  </si>
  <si>
    <t>03cef770f1d1451080393a7ce0b762b3</t>
  </si>
  <si>
    <t>1505250436020220001</t>
  </si>
  <si>
    <t>滕玉朋</t>
  </si>
  <si>
    <t>152326197709225319</t>
  </si>
  <si>
    <t>2b2173cfd35b11ddb504e16feb5bfbfe_4</t>
  </si>
  <si>
    <t>2b2173d0d35b11ddb504e16feb5bfbfe</t>
  </si>
  <si>
    <t>db66b8d16e2d46fdb78304f198dee3bd</t>
  </si>
  <si>
    <t>1505250436020148001</t>
  </si>
  <si>
    <t>周三祥</t>
  </si>
  <si>
    <t>152326196102135312</t>
  </si>
  <si>
    <t>6ebb41b0d2fc11ddb504e16feb5bfbfe_4</t>
  </si>
  <si>
    <t>6ebb41b1d2fc11ddb504e16feb5bfbfe</t>
  </si>
  <si>
    <t>f794b79ffa234cd7a375eac2e4ba844e</t>
  </si>
  <si>
    <t>1505250436020088001</t>
  </si>
  <si>
    <t>程宝奎</t>
  </si>
  <si>
    <t>152326195810120037</t>
  </si>
  <si>
    <t>a2c2c09bd27d11ddb504e16feb5bfbfe_4</t>
  </si>
  <si>
    <t>a2c2c09cd27d11ddb504e16feb5bfbfe</t>
  </si>
  <si>
    <t>bdd3eae5d70242429188153bc42e5c95</t>
  </si>
  <si>
    <t>1505250436020117001</t>
  </si>
  <si>
    <t>尤建朋</t>
  </si>
  <si>
    <t>152326195711215313</t>
  </si>
  <si>
    <t>3d38736cd2eb11ddb504e16feb5bfbfe_4</t>
  </si>
  <si>
    <t>3d38736dd2eb11ddb504e16feb5bfbfe</t>
  </si>
  <si>
    <t>4c84f2916bd44d00beee3be62bc8c86f</t>
  </si>
  <si>
    <t>1505250436020067001</t>
  </si>
  <si>
    <t>王献臣</t>
  </si>
  <si>
    <t>152326195810245315</t>
  </si>
  <si>
    <t>008a651ed27111ddb504e16feb5bfbfe_4</t>
  </si>
  <si>
    <t>008a651fd27111ddb504e16feb5bfbfe</t>
  </si>
  <si>
    <t>9ccd1aa024f44b7ba6d81aeebaa8e649</t>
  </si>
  <si>
    <t>1505250436020111001</t>
  </si>
  <si>
    <t>赵庆坤</t>
  </si>
  <si>
    <t>15232619660725531X</t>
  </si>
  <si>
    <t>597aff2ad28c11ddb504e16feb5bfbfe_4</t>
  </si>
  <si>
    <t>597aff2bd28c11ddb504e16feb5bfbfe</t>
  </si>
  <si>
    <t>04abdeaa13a64d61a43f714046b7b9ac</t>
  </si>
  <si>
    <t>1505250436020194001</t>
  </si>
  <si>
    <t>王庆和</t>
  </si>
  <si>
    <t>152326197401145312</t>
  </si>
  <si>
    <t>5a4c43d3d34e11ddb504e16feb5bfbfe_4</t>
  </si>
  <si>
    <t>5a4c43d4d34e11ddb504e16feb5bfbfe</t>
  </si>
  <si>
    <t>90a2847ef91e483e8b1246e156d7c6e6</t>
  </si>
  <si>
    <t>1505250436020144001</t>
  </si>
  <si>
    <t>赵庆峰</t>
  </si>
  <si>
    <t>152326195109225316</t>
  </si>
  <si>
    <t>d7439189d2f611ddb504e16feb5bfbfe_4</t>
  </si>
  <si>
    <t>d743918ad2f611ddb504e16feb5bfbfe</t>
  </si>
  <si>
    <t>0867872625894bff90e2d74dc85f54ad</t>
  </si>
  <si>
    <t>1505250436020203001</t>
  </si>
  <si>
    <t>李桂兴</t>
  </si>
  <si>
    <t>152326194504245312</t>
  </si>
  <si>
    <t>da22b73bd35211ddb504e16feb5bfbfe_4</t>
  </si>
  <si>
    <t>da22b73cd35211ddb504e16feb5bfbfe</t>
  </si>
  <si>
    <t>4851f9731cff441b9cbb23ddb2a56b3e</t>
  </si>
  <si>
    <t>1505250436020219001</t>
  </si>
  <si>
    <t>赵治安</t>
  </si>
  <si>
    <t>152326194301185313</t>
  </si>
  <si>
    <t>dad6cb64d35a11ddb504e16feb5bfbfe_3</t>
  </si>
  <si>
    <t>dad6cb65d35a11ddb504e16feb5bfbfe</t>
  </si>
  <si>
    <t>ff40ea6c831b4b8d87dbc6c5b562536f</t>
  </si>
  <si>
    <t>1505250436020115001</t>
  </si>
  <si>
    <t>尤建阁</t>
  </si>
  <si>
    <t>15232619460125531X</t>
  </si>
  <si>
    <t>21ce48abd2ea11ddb504e16feb5bfbfe_4</t>
  </si>
  <si>
    <t>21ce48acd2ea11ddb504e16feb5bfbfe</t>
  </si>
  <si>
    <t>00b7cad7f9fe4aac9246b7de542e2c4c</t>
  </si>
  <si>
    <t>1505250436020119001</t>
  </si>
  <si>
    <t>郑文权</t>
  </si>
  <si>
    <t>15232619560126531X</t>
  </si>
  <si>
    <t>23a0102ed2ec11ddb504e16feb5bfbfe_4</t>
  </si>
  <si>
    <t>23a0102fd2ec11ddb504e16feb5bfbfe</t>
  </si>
  <si>
    <t>1548b89f6ca34fb59c4a0143f0152280</t>
  </si>
  <si>
    <t>1505250436020222002</t>
  </si>
  <si>
    <t>赵桂玲</t>
  </si>
  <si>
    <t>152326196203235320</t>
  </si>
  <si>
    <t>fa4540ecd35b11ddb504e16feb5bfbfe_4</t>
  </si>
  <si>
    <t>6f0f0510d35c11ddb504e16feb5bfbfe</t>
  </si>
  <si>
    <t>cacb11d1a80a41ea88b46d319c664d14</t>
  </si>
  <si>
    <t>1505250436020170001</t>
  </si>
  <si>
    <t>周三学</t>
  </si>
  <si>
    <t>152326196408025319</t>
  </si>
  <si>
    <t>71eda44ed34011ddb504e16feb5bfbfe_4</t>
  </si>
  <si>
    <t>71eda44fd34011ddb504e16feb5bfbfe</t>
  </si>
  <si>
    <t>d5c0e6213d5b4aaa9e8bed610ab990c1</t>
  </si>
  <si>
    <t>1505250436020164001</t>
  </si>
  <si>
    <t>邵俊水</t>
  </si>
  <si>
    <t>152326196810025392</t>
  </si>
  <si>
    <t>730b50c1d33d11ddb504e16feb5bfbfe_4</t>
  </si>
  <si>
    <t>730b50c2d33d11ddb504e16feb5bfbfe</t>
  </si>
  <si>
    <t>d5b98f42d9e04d5c862f06bd8768c3c1</t>
  </si>
  <si>
    <t>1505250436020135002</t>
  </si>
  <si>
    <t>李淑琴</t>
  </si>
  <si>
    <t>152326195709055322</t>
  </si>
  <si>
    <t>3c0fcd64d2f211ddb504e16feb5bfbfe_3</t>
  </si>
  <si>
    <t>74ee36b0d2f211ddb504e16feb5bfbfe</t>
  </si>
  <si>
    <t>482b8ac0a192436bbca1e1ba5f0ad28d</t>
  </si>
  <si>
    <t>1505250436020076001</t>
  </si>
  <si>
    <t>张仕坤</t>
  </si>
  <si>
    <t>152326195207095316</t>
  </si>
  <si>
    <t>a62466add27611ddb504e16feb5bfbfe_4</t>
  </si>
  <si>
    <t>a62466aed27611ddb504e16feb5bfbfe</t>
  </si>
  <si>
    <t>11f562201f894b63b2fe2003ea2e2baa</t>
  </si>
  <si>
    <t>1505250436020050001</t>
  </si>
  <si>
    <t>林国学</t>
  </si>
  <si>
    <t>152326197508235318</t>
  </si>
  <si>
    <t>a9fa836bd24b11ddb504e16feb5bfbfe_4</t>
  </si>
  <si>
    <t>a9fa836cd24b11ddb504e16feb5bfbfe</t>
  </si>
  <si>
    <t>046286cb380d42288b5f9660cc17bcb9</t>
  </si>
  <si>
    <t>1505250436020133001</t>
  </si>
  <si>
    <t>厉成文</t>
  </si>
  <si>
    <t>152326196112125353</t>
  </si>
  <si>
    <t>966ba12dd2f111ddb504e16feb5bfbfe_4</t>
  </si>
  <si>
    <t>966ba12ed2f111ddb504e16feb5bfbfe</t>
  </si>
  <si>
    <t>f7c9942c3f0249779880a1175a74767d</t>
  </si>
  <si>
    <t>1505250436020212001</t>
  </si>
  <si>
    <t>周三良</t>
  </si>
  <si>
    <t>152326196207205356</t>
  </si>
  <si>
    <t>976f6c31d35711ddb504e16feb5bfbfe_4</t>
  </si>
  <si>
    <t>976f6c32d35711ddb504e16feb5bfbfe</t>
  </si>
  <si>
    <t>fc34f1ca29ea485092899e9eb803def0</t>
  </si>
  <si>
    <t>1505250436020099001</t>
  </si>
  <si>
    <t>尤建民</t>
  </si>
  <si>
    <t>152326196609255313</t>
  </si>
  <si>
    <t>c2222882d28311ddb504e16feb5bfbfe_4</t>
  </si>
  <si>
    <t>c2222883d28311ddb504e16feb5bfbfe</t>
  </si>
  <si>
    <t>754deccca543468eaa4110e545104e0c</t>
  </si>
  <si>
    <t>1505250436020025001</t>
  </si>
  <si>
    <t>薛翠清</t>
  </si>
  <si>
    <t>152326196908275349</t>
  </si>
  <si>
    <t>c3099a6bd23c11ddb504e16feb5bfbfe_4</t>
  </si>
  <si>
    <t>c3099a6cd23c11ddb504e16feb5bfbfe</t>
  </si>
  <si>
    <t>ec34b015e408435db7f64642255959fa</t>
  </si>
  <si>
    <t>1505250436020188001</t>
  </si>
  <si>
    <t>王永孝</t>
  </si>
  <si>
    <t>152326195707205315</t>
  </si>
  <si>
    <t>b22882d7d34b11ddb504e16feb5bfbfe_4</t>
  </si>
  <si>
    <t>b22882d8d34b11ddb504e16feb5bfbfe</t>
  </si>
  <si>
    <t>e13355139a79412cb09603cf41385aad</t>
  </si>
  <si>
    <t>1505250436020183001</t>
  </si>
  <si>
    <t>周振芳</t>
  </si>
  <si>
    <t>152326195510245313</t>
  </si>
  <si>
    <t>b2e62a8cd34711ddb504e16feb5bfbfe_4</t>
  </si>
  <si>
    <t>b2e62a8dd34711ddb504e16feb5bfbfe</t>
  </si>
  <si>
    <t>3eee748ff6e04cf8b094d8b24abcba0b</t>
  </si>
  <si>
    <t>1505250436020052001</t>
  </si>
  <si>
    <t>王跃廷</t>
  </si>
  <si>
    <t>152326196009025311</t>
  </si>
  <si>
    <t>5b1b4002d24d11ddb504e16feb5bfbfe_4</t>
  </si>
  <si>
    <t>5b1b4003d24d11ddb504e16feb5bfbfe</t>
  </si>
  <si>
    <t>b5d610ed5c13407fb124fe2b24b1751e</t>
  </si>
  <si>
    <t>1505250436020126001</t>
  </si>
  <si>
    <t>张凤和</t>
  </si>
  <si>
    <t>152326195603115315</t>
  </si>
  <si>
    <t>df601be8d2ee11ddb504e16feb5bfbfe_4</t>
  </si>
  <si>
    <t>df601be9d2ee11ddb504e16feb5bfbfe</t>
  </si>
  <si>
    <t>b1bc41a275cb4eb6a0aacbf78022d22d</t>
  </si>
  <si>
    <t>1505250436020058001</t>
  </si>
  <si>
    <t>夏树军</t>
  </si>
  <si>
    <t>152326196802245336</t>
  </si>
  <si>
    <t>e62c6b01d25011ddb504e16feb5bfbfe_4</t>
  </si>
  <si>
    <t>e62c6b02d25011ddb504e16feb5bfbfe</t>
  </si>
  <si>
    <t>b671d0978361452bbe7be1cff29ae41c</t>
  </si>
  <si>
    <t>1505250436020087001</t>
  </si>
  <si>
    <t>张仕福</t>
  </si>
  <si>
    <t>152326196304145316</t>
  </si>
  <si>
    <t>e8943eb1d27c11ddb504e16feb5bfbfe_4</t>
  </si>
  <si>
    <t>e8943eb2d27c11ddb504e16feb5bfbfe</t>
  </si>
  <si>
    <t>13c3238f3e1a4cde920467c78585ff0b</t>
  </si>
  <si>
    <t>1505250436020231001</t>
  </si>
  <si>
    <t>郑文才</t>
  </si>
  <si>
    <t>152326196503265353</t>
  </si>
  <si>
    <t>81b9f96bd36111ddb504e16feb5bfbfe_3</t>
  </si>
  <si>
    <t>81b9f96cd36111ddb504e16feb5bfbfe</t>
  </si>
  <si>
    <t>28c3793bcc1b453a8398e4d14b3b7293</t>
  </si>
  <si>
    <t>1505250436020309001</t>
  </si>
  <si>
    <t>张福友</t>
  </si>
  <si>
    <t>152326196207285317</t>
  </si>
  <si>
    <t>82ff6487551e11e0b663c32de27322ac_3</t>
  </si>
  <si>
    <t>82ff6488551e11e0b663c32de27322ac</t>
  </si>
  <si>
    <t>72908f089ca04ff1914333a967121dc5</t>
  </si>
  <si>
    <t>1505250436020116001</t>
  </si>
  <si>
    <t>尤建起</t>
  </si>
  <si>
    <t>152326196001065319</t>
  </si>
  <si>
    <t>8492dbe9d2ea11ddb504e16feb5bfbfe_3</t>
  </si>
  <si>
    <t>8492dbead2ea11ddb504e16feb5bfbfe</t>
  </si>
  <si>
    <t>4ec62ace1d8244b98c446889eba8a0a7</t>
  </si>
  <si>
    <t>1505250436020060001</t>
  </si>
  <si>
    <t>王献玉</t>
  </si>
  <si>
    <t>152326197012025317</t>
  </si>
  <si>
    <t>8d44a4efd25211ddb504e16feb5bfbfe_4</t>
  </si>
  <si>
    <t>8d44a4f0d25211ddb504e16feb5bfbfe</t>
  </si>
  <si>
    <t>6bc92701e2664c17adca758428e7506b</t>
  </si>
  <si>
    <t>1505250436020043001</t>
  </si>
  <si>
    <t>张福国</t>
  </si>
  <si>
    <t>15232619701010533X</t>
  </si>
  <si>
    <t>91c59a3dd24711ddb504e16feb5bfbfe_4</t>
  </si>
  <si>
    <t>91c59a3ed24711ddb504e16feb5bfbfe</t>
  </si>
  <si>
    <t>d2346fb90a8945a1830a9dee35058223</t>
  </si>
  <si>
    <t>1505250436020122003</t>
  </si>
  <si>
    <t>尤景东</t>
  </si>
  <si>
    <t>152326199006205310</t>
  </si>
  <si>
    <t>6bbf1633d2ed11ddb504e16feb5bfbfe_4</t>
  </si>
  <si>
    <t>92fed856d2ed11ddb504e16feb5bfbfe</t>
  </si>
  <si>
    <t>a2455ec2326c4aef81ebf9cc9b4aa8fb</t>
  </si>
  <si>
    <t>1505250436020234001</t>
  </si>
  <si>
    <t>轩继宗</t>
  </si>
  <si>
    <t>152326196303195311</t>
  </si>
  <si>
    <t>022b06c0d36311ddb504e16feb5bfbfe_4</t>
  </si>
  <si>
    <t>022b06c1d36311ddb504e16feb5bfbfe</t>
  </si>
  <si>
    <t>9332c9dd97884abc9807fc39ff4f8ba2</t>
  </si>
  <si>
    <t>1505250436020271001</t>
  </si>
  <si>
    <t>林国贺</t>
  </si>
  <si>
    <t>152326197712205319</t>
  </si>
  <si>
    <t>03b2891dd3bb11ddb504e16feb5bfbfe_4</t>
  </si>
  <si>
    <t>03b2891ed3bb11ddb504e16feb5bfbfe</t>
  </si>
  <si>
    <t>d5e6584382dc4224b6200780f69e6e52</t>
  </si>
  <si>
    <t>1505250436020232001</t>
  </si>
  <si>
    <t>张喜文</t>
  </si>
  <si>
    <t>152326196201205312</t>
  </si>
  <si>
    <t>03ba2838d36211ddb504e16feb5bfbfe_3</t>
  </si>
  <si>
    <t>03ba2839d36211ddb504e16feb5bfbfe</t>
  </si>
  <si>
    <t>20e23f39af0a44809b8eed31fddcf72e</t>
  </si>
  <si>
    <t>1505250436020289001</t>
  </si>
  <si>
    <t>尤庆国</t>
  </si>
  <si>
    <t>152326198701115312</t>
  </si>
  <si>
    <t>C42B34DA-3BF0-0001-F249-BF8D176A1C21_4</t>
  </si>
  <si>
    <t>C42B34DA-3BF0-0001-FC79-15F09DD01B40</t>
  </si>
  <si>
    <t>8ee766f42715403fadd491847cd6a0bc</t>
  </si>
  <si>
    <t>1505250436020138001</t>
  </si>
  <si>
    <t>尤景海</t>
  </si>
  <si>
    <t>152326196412065313</t>
  </si>
  <si>
    <t>98cc3b59d2f311ddb504e16feb5bfbfe_4</t>
  </si>
  <si>
    <t>98cc3b5ad2f311ddb504e16feb5bfbfe</t>
  </si>
  <si>
    <t>410aa54c9f8241db8bac0f5171d04450</t>
  </si>
  <si>
    <t>1505250436020151001</t>
  </si>
  <si>
    <t>付存祥</t>
  </si>
  <si>
    <t>152326197006045311</t>
  </si>
  <si>
    <t>9a297162d33411ddb504e16feb5bfbfe_4</t>
  </si>
  <si>
    <t>9a297163d33411ddb504e16feb5bfbfe</t>
  </si>
  <si>
    <t>54c07ee9410b4f58adb5ca2f50fb7aaf</t>
  </si>
  <si>
    <t>1505250436020221001</t>
  </si>
  <si>
    <t>王井华</t>
  </si>
  <si>
    <t>152326197503245314</t>
  </si>
  <si>
    <t>9a711616d35b11ddb504e16feb5bfbfe_4</t>
  </si>
  <si>
    <t>9a711617d35b11ddb504e16feb5bfbfe</t>
  </si>
  <si>
    <t>a17aee2ab32440258e13fa463fcc4494</t>
  </si>
  <si>
    <t>1505250436020299001</t>
  </si>
  <si>
    <t>赵中学</t>
  </si>
  <si>
    <t>152326197612185330</t>
  </si>
  <si>
    <t>3d12f5b5f79311df85549bb75c0a1c69_3</t>
  </si>
  <si>
    <t>3d12f5b6f79311df85549bb75c0a1c69</t>
  </si>
  <si>
    <t>fe0c57c0b97f498986acca12870a2313</t>
  </si>
  <si>
    <t>1505250436020216001</t>
  </si>
  <si>
    <t>王友</t>
  </si>
  <si>
    <t>152326195609205311</t>
  </si>
  <si>
    <t>b499efebd35911ddb504e16feb5bfbfe_4</t>
  </si>
  <si>
    <t>b499efecd35911ddb504e16feb5bfbfe</t>
  </si>
  <si>
    <t>a350994421cb4bd78f811c8492b902a3</t>
  </si>
  <si>
    <t>1505250436020208001</t>
  </si>
  <si>
    <t>邵俊祥</t>
  </si>
  <si>
    <t>152326197008265318</t>
  </si>
  <si>
    <t>40b1877dd35511ddb504e16feb5bfbfe_4</t>
  </si>
  <si>
    <t>40b1877ed35511ddb504e16feb5bfbfe</t>
  </si>
  <si>
    <t>b5b0510f7d45453bb9d234437be4371b</t>
  </si>
  <si>
    <t>1505250436020152001</t>
  </si>
  <si>
    <t>邵俊国</t>
  </si>
  <si>
    <t>152326196801215311</t>
  </si>
  <si>
    <t>42a61190d33511ddb504e16feb5bfbfe_4</t>
  </si>
  <si>
    <t>42a61191d33511ddb504e16feb5bfbfe</t>
  </si>
  <si>
    <t>3b60a7cdb9cb4d129fe9f284318c7d57</t>
  </si>
  <si>
    <t>1505250436020201001</t>
  </si>
  <si>
    <t>林向春</t>
  </si>
  <si>
    <t>152326196210105372</t>
  </si>
  <si>
    <t>466006c7d35211ddb504e16feb5bfbfe_4</t>
  </si>
  <si>
    <t>466006c8d35211ddb504e16feb5bfbfe</t>
  </si>
  <si>
    <t>d19449a5cace4834a45a494d622be0bb</t>
  </si>
  <si>
    <t>1505250436020146001</t>
  </si>
  <si>
    <t>尤景春</t>
  </si>
  <si>
    <t>152326196903235313</t>
  </si>
  <si>
    <t>c40e7690d2f711ddb504e16feb5bfbfe_4</t>
  </si>
  <si>
    <t>c40e7691d2f711ddb504e16feb5bfbfe</t>
  </si>
  <si>
    <t>c2b9c08bba7043ae90df7ceb3298becc</t>
  </si>
  <si>
    <t>1505250436020155002</t>
  </si>
  <si>
    <t>周参宏</t>
  </si>
  <si>
    <t>152326199111085322</t>
  </si>
  <si>
    <t>ddfe5eb8d33711ddb504e16feb5bfbfe_4</t>
  </si>
  <si>
    <t>0a51b8c4d33811ddb504e16feb5bfbfe</t>
  </si>
  <si>
    <t>ee9e6ed8337343f08fb289dc4a95801d</t>
  </si>
  <si>
    <t>1505250436020211001</t>
  </si>
  <si>
    <t>周三省</t>
  </si>
  <si>
    <t>152326196605045335</t>
  </si>
  <si>
    <t>0e6554dad35711ddb504e16feb5bfbfe_4</t>
  </si>
  <si>
    <t>0e6554dbd35711ddb504e16feb5bfbfe</t>
  </si>
  <si>
    <t>cd2c1385bfaa420fb1c852915190a73a</t>
  </si>
  <si>
    <t>1505250436020171001</t>
  </si>
  <si>
    <t>周振强</t>
  </si>
  <si>
    <t>15232619400210531X</t>
  </si>
  <si>
    <t>0e6b97d5d34111ddb504e16feb5bfbfe_4</t>
  </si>
  <si>
    <t>0e6b97d6d34111ddb504e16feb5bfbfe</t>
  </si>
  <si>
    <t>bc7cb1fe490042c0a5ba4becd48f2f9c</t>
  </si>
  <si>
    <t>1505250436020207001</t>
  </si>
  <si>
    <t>周振来</t>
  </si>
  <si>
    <t>152326196903095314</t>
  </si>
  <si>
    <t>f2e74824d35411ddb504e16feb5bfbfe_4</t>
  </si>
  <si>
    <t>f2e74825d35411ddb504e16feb5bfbfe</t>
  </si>
  <si>
    <t>8cea5a815003487883a40c283bcc9d6a</t>
  </si>
  <si>
    <t>1505250436020290001</t>
  </si>
  <si>
    <t>尤景会</t>
  </si>
  <si>
    <t>152326198409125310</t>
  </si>
  <si>
    <t>C42B34ED-1A00-0001-9897-C51C1A5027D0_4</t>
  </si>
  <si>
    <t>C42B34ED-1B00-0001-B995-1E39551019BB</t>
  </si>
  <si>
    <t>588876e97d1e4241b6bab4d2da4ba56d</t>
  </si>
  <si>
    <t>1505250436020277001</t>
  </si>
  <si>
    <t>付存义</t>
  </si>
  <si>
    <t>152326195504225316</t>
  </si>
  <si>
    <t>d7e84b9e06f611de80d8f3036eeb1152_4</t>
  </si>
  <si>
    <t>d7e84b9f06f611de80d8f3036eeb1152</t>
  </si>
  <si>
    <t>64ef4a70e0dc4c57a8627eabadce1a4a</t>
  </si>
  <si>
    <t>1505250436020246001</t>
  </si>
  <si>
    <t>王井海</t>
  </si>
  <si>
    <t>15232619650308531X</t>
  </si>
  <si>
    <t>db863ccad36811ddb504e16feb5bfbfe_4</t>
  </si>
  <si>
    <t>db863ccbd36811ddb504e16feb5bfbfe</t>
  </si>
  <si>
    <t>727cc6a1e4514e53af196f93da61db11</t>
  </si>
  <si>
    <t>1505250436020312001</t>
  </si>
  <si>
    <t>张顺才</t>
  </si>
  <si>
    <t>152326197911105310</t>
  </si>
  <si>
    <t>dfd7ddb366fd11e0a966b50f41d621c7_4</t>
  </si>
  <si>
    <t>dfd7ddb466fd11e0a966b50f41d621c7</t>
  </si>
  <si>
    <t>e7fb8c6e8ba348bb8a99a441fb61d576</t>
  </si>
  <si>
    <t>1505250436020303001</t>
  </si>
  <si>
    <t>付桂芬</t>
  </si>
  <si>
    <t>152326195508255328</t>
  </si>
  <si>
    <t>C4B4A486-6CE0-0001-A7A4-1B1218C71E23_3</t>
  </si>
  <si>
    <t>C4B4A486-6CE0-0001-D524-C1908D8016DE</t>
  </si>
  <si>
    <t>446b159462564b38b17e349009208928</t>
  </si>
  <si>
    <t>1505250436020306001</t>
  </si>
  <si>
    <t>张福全</t>
  </si>
  <si>
    <t>15232619680918533X</t>
  </si>
  <si>
    <t>C4B4A49F-D8B0-0001-F752-AF77F5208AF0_3</t>
  </si>
  <si>
    <t>C4B4A49F-D8B0-0001-7EA2-10A04D27F8D0</t>
  </si>
  <si>
    <t>752e9b69c8d049c8b7faa0b5b7d5fe1d</t>
  </si>
  <si>
    <t>1505250436020307001</t>
  </si>
  <si>
    <t>王延廷</t>
  </si>
  <si>
    <t>15232619650703531X</t>
  </si>
  <si>
    <t>C4B4A4A8-AD70-0001-8547-152FD1101B71_3</t>
  </si>
  <si>
    <t>C4B4A4A8-AD70-0001-2BCE-13101E441356</t>
  </si>
  <si>
    <t>ae0fc1ebd7c5403e8341c5ab4cd1c3e2</t>
  </si>
  <si>
    <t>1505250436020253001</t>
  </si>
  <si>
    <t>张洪军</t>
  </si>
  <si>
    <t>152326196802235314</t>
  </si>
  <si>
    <t>f74bebb8d3b211ddb504e16feb5bfbfe_3</t>
  </si>
  <si>
    <t>f74bebb9d3b211ddb504e16feb5bfbfe</t>
  </si>
  <si>
    <t>7f6c6ca859f0487e81d2a414fdf0e588</t>
  </si>
  <si>
    <t>1505250436020128001</t>
  </si>
  <si>
    <t>赵庆文</t>
  </si>
  <si>
    <t>152326195907235316</t>
  </si>
  <si>
    <t>c6116c36d2ef11ddb504e16feb5bfbfe_4</t>
  </si>
  <si>
    <t>c6116c37d2ef11ddb504e16feb5bfbfe</t>
  </si>
  <si>
    <t>77663e7004ec43d5b8073f270fb285da</t>
  </si>
  <si>
    <t>1505250436020230001</t>
  </si>
  <si>
    <t>王井学</t>
  </si>
  <si>
    <t>152326197108095336</t>
  </si>
  <si>
    <t>c911f08fd36011ddb504e16feb5bfbfe_4</t>
  </si>
  <si>
    <t>c911f090d36011ddb504e16feb5bfbfe</t>
  </si>
  <si>
    <t>58077f8856624ffd9f42268a05c30521</t>
  </si>
  <si>
    <t>1505250436020178001</t>
  </si>
  <si>
    <t>周三福</t>
  </si>
  <si>
    <t>152326196105055350</t>
  </si>
  <si>
    <t>cc2c12ffd34411ddb504e16feb5bfbfe_4</t>
  </si>
  <si>
    <t>cc2c1300d34411ddb504e16feb5bfbfe</t>
  </si>
  <si>
    <t>cbf69fb5d768440792388c83112969f3</t>
  </si>
  <si>
    <t>1505250436020336001</t>
  </si>
  <si>
    <t>张广东</t>
  </si>
  <si>
    <t>152326198607225339</t>
  </si>
  <si>
    <t>6d88214ebb7211e28aea3d5efac81756_3</t>
  </si>
  <si>
    <t>6d88214fbb7211e28aea3d5efac81756</t>
  </si>
  <si>
    <t>c4f1d1ff3b0440cdb96166d69a1eb80d</t>
  </si>
  <si>
    <t>1505250436020091001</t>
  </si>
  <si>
    <t>张仕俭</t>
  </si>
  <si>
    <t>15232619401010531X</t>
  </si>
  <si>
    <t>6eeb32e4d27f11ddb504e16feb5bfbfe_4</t>
  </si>
  <si>
    <t>6eeb32e5d27f11ddb504e16feb5bfbfe</t>
  </si>
  <si>
    <t>580efba7465b4845a6197fa66e3a29f5</t>
  </si>
  <si>
    <t>1505250436020149001</t>
  </si>
  <si>
    <t>邵俊堂</t>
  </si>
  <si>
    <t>152326196310175319</t>
  </si>
  <si>
    <t>f4f68186d2fc11ddb504e16feb5bfbfe_4</t>
  </si>
  <si>
    <t>f4f68187d2fc11ddb504e16feb5bfbfe</t>
  </si>
  <si>
    <t>a00a2fc1c9ba40a8aa32b762f9bf9837</t>
  </si>
  <si>
    <t>1505250436020147001</t>
  </si>
  <si>
    <t>付存权</t>
  </si>
  <si>
    <t>152326196905155333</t>
  </si>
  <si>
    <t>f6266bb4d2fb11ddb504e16feb5bfbfe_4</t>
  </si>
  <si>
    <t>f6266bb5d2fb11ddb504e16feb5bfbfe</t>
  </si>
  <si>
    <t>e509b0bf73df4af5b1791466cb5aa704</t>
  </si>
  <si>
    <t>1505250436020274001</t>
  </si>
  <si>
    <t>王九廷</t>
  </si>
  <si>
    <t>152326196312255355</t>
  </si>
  <si>
    <t>9fa9a37ed3bc11ddb504e16feb5bfbfe_3</t>
  </si>
  <si>
    <t>9fa9a37fd3bc11ddb504e16feb5bfbfe</t>
  </si>
  <si>
    <t>abf3557336674751a9e466416dc6eefd</t>
  </si>
  <si>
    <t>1505250436020282001</t>
  </si>
  <si>
    <t>付洪林</t>
  </si>
  <si>
    <t>152326197310235312</t>
  </si>
  <si>
    <t>C42B3333-8CE0-0001-BA65-14E0FF001826_4</t>
  </si>
  <si>
    <t>C42B3333-8DE0-0001-2E91-5BC01C601E12</t>
  </si>
  <si>
    <t>e24414a5165044a4ba6513158d94d97d</t>
  </si>
  <si>
    <t>1505250436020249001</t>
  </si>
  <si>
    <t>于庆贺</t>
  </si>
  <si>
    <t>152326196511205350</t>
  </si>
  <si>
    <t>e32d8a40d3b011ddb504e16feb5bfbfe_4</t>
  </si>
  <si>
    <t>e32d8a41d3b011ddb504e16feb5bfbfe</t>
  </si>
  <si>
    <t>2a8dfe018de14b929cd65ceb62598786</t>
  </si>
  <si>
    <t>1505250436020241001</t>
  </si>
  <si>
    <t>于庆祥</t>
  </si>
  <si>
    <t>152326196102205317</t>
  </si>
  <si>
    <t>f8975dd7d36511ddb504e16feb5bfbfe_3</t>
  </si>
  <si>
    <t>f8975dd8d36511ddb504e16feb5bfbfe</t>
  </si>
  <si>
    <t>99e2b1b526b2481d86904345077e8905</t>
  </si>
  <si>
    <t>1505250436020248001</t>
  </si>
  <si>
    <t>于宗</t>
  </si>
  <si>
    <t>152326194512285314</t>
  </si>
  <si>
    <t>fb220433d36911ddb504e16feb5bfbfe_3</t>
  </si>
  <si>
    <t>fb220434d36911ddb504e16feb5bfbfe</t>
  </si>
  <si>
    <t>565914f0815640fa8514e3b17f1f32cb</t>
  </si>
  <si>
    <t>1505250436020256001</t>
  </si>
  <si>
    <t>于存波</t>
  </si>
  <si>
    <t>15232619851214531X</t>
  </si>
  <si>
    <t>7402620fd3b411ddb504e16feb5bfbfe_3</t>
  </si>
  <si>
    <t>74026210d3b411ddb504e16feb5bfbfe</t>
  </si>
  <si>
    <t>754165c3e9f541ab9c697447a0f75c27</t>
  </si>
  <si>
    <t>1505250436020258001</t>
  </si>
  <si>
    <t>王献柱</t>
  </si>
  <si>
    <t>152326197012255374</t>
  </si>
  <si>
    <t>76d22e2cd3b511ddb504e16feb5bfbfe_3</t>
  </si>
  <si>
    <t>76d22e2dd3b511ddb504e16feb5bfbfe</t>
  </si>
  <si>
    <t>95f6e154b585460bbd2bd6372943471b</t>
  </si>
  <si>
    <t>1505250436020233001</t>
  </si>
  <si>
    <t>张洪柱</t>
  </si>
  <si>
    <t>15232619590202531X</t>
  </si>
  <si>
    <t>77fc1df3d36211ddb504e16feb5bfbfe_3</t>
  </si>
  <si>
    <t>77fc1df4d36211ddb504e16feb5bfbfe</t>
  </si>
  <si>
    <t>b393c5c5ad9548b5a18902ddbcb3f7f1</t>
  </si>
  <si>
    <t>1505250436020125001</t>
  </si>
  <si>
    <t>尤景山</t>
  </si>
  <si>
    <t>152326195409215312</t>
  </si>
  <si>
    <t>73b0d1b7d2ee11ddb504e16feb5bfbfe_4</t>
  </si>
  <si>
    <t>73b0d1b8d2ee11ddb504e16feb5bfbfe</t>
  </si>
  <si>
    <t>ef2765b8e5754ae28880f8c3b3edaa62</t>
  </si>
  <si>
    <t>1505250436020068001</t>
  </si>
  <si>
    <t>夏树春</t>
  </si>
  <si>
    <t>152326195307265319</t>
  </si>
  <si>
    <t>7406e8dcd27111ddb504e16feb5bfbfe_4</t>
  </si>
  <si>
    <t>7406e8ddd27111ddb504e16feb5bfbfe</t>
  </si>
  <si>
    <t>65a6d0df870d477fb5335adcd25f37da</t>
  </si>
  <si>
    <t>1505250436020173001</t>
  </si>
  <si>
    <t>周三军</t>
  </si>
  <si>
    <t>152326195610285312</t>
  </si>
  <si>
    <t>5b275821d34211ddb504e16feb5bfbfe_4</t>
  </si>
  <si>
    <t>5b275822d34211ddb504e16feb5bfbfe</t>
  </si>
  <si>
    <t>bf86a94100094029853a0640f2204d52</t>
  </si>
  <si>
    <t>1505250436020154001</t>
  </si>
  <si>
    <t>邵明海</t>
  </si>
  <si>
    <t>152326194603035310</t>
  </si>
  <si>
    <t>5c77a6ded33711ddb504e16feb5bfbfe_4</t>
  </si>
  <si>
    <t>5c77a6dfd33711ddb504e16feb5bfbfe</t>
  </si>
  <si>
    <t>a761da239688413fbd4d8cce240487b5</t>
  </si>
  <si>
    <t>1505250436020283001</t>
  </si>
  <si>
    <t>周金刚</t>
  </si>
  <si>
    <t>152326198009065312</t>
  </si>
  <si>
    <t>C42B3351-BC70-0001-4246-8B6017C05EA0_4</t>
  </si>
  <si>
    <t>C42B3351-BD60-0001-C790-F30011501F2B</t>
  </si>
  <si>
    <t>01a3ff946a964ad584905c2796129a9f</t>
  </si>
  <si>
    <t>1505250436020250002</t>
  </si>
  <si>
    <t>王凤华</t>
  </si>
  <si>
    <t>152326197303195324</t>
  </si>
  <si>
    <t>744517ded3b111ddb504e16feb5bfbfe_4</t>
  </si>
  <si>
    <t>bb115443d3b111ddb504e16feb5bfbfe</t>
  </si>
  <si>
    <t>80c912c4539447a2bae52d14417dadaf</t>
  </si>
  <si>
    <t>1505250436020339001</t>
  </si>
  <si>
    <t>张福东</t>
  </si>
  <si>
    <t>152326197509215319</t>
  </si>
  <si>
    <t>bc8eb744735911e3b3ed7dc17ef436e1_4</t>
  </si>
  <si>
    <t>bc8eb745735911e3b3ed7dc17ef436e1</t>
  </si>
  <si>
    <t>84101b2601274772a9c90b39b215c416</t>
  </si>
  <si>
    <t>1505250436020179001</t>
  </si>
  <si>
    <t>孙桂娇</t>
  </si>
  <si>
    <t>152326194509025327</t>
  </si>
  <si>
    <t>868a2f7ad34511ddb504e16feb5bfbfe_4</t>
  </si>
  <si>
    <t>868a2f7bd34511ddb504e16feb5bfbfe</t>
  </si>
  <si>
    <t>60e079577d614d3197d301c4bd61711a</t>
  </si>
  <si>
    <t>1505250436020175001</t>
  </si>
  <si>
    <t>周品三</t>
  </si>
  <si>
    <t>15232619630622531X</t>
  </si>
  <si>
    <t>8bb1aeafd34311ddb504e16feb5bfbfe_4</t>
  </si>
  <si>
    <t>8bb1aeb0d34311ddb504e16feb5bfbfe</t>
  </si>
  <si>
    <t>57d3c9a8667d4d41a86ddd09252956b8</t>
  </si>
  <si>
    <t>1505250436020192001</t>
  </si>
  <si>
    <t>田永富</t>
  </si>
  <si>
    <t>152326197409105358</t>
  </si>
  <si>
    <t>8cd9a8bbd34d11ddb504e16feb5bfbfe_4</t>
  </si>
  <si>
    <t>8cd9a8bcd34d11ddb504e16feb5bfbfe</t>
  </si>
  <si>
    <t>cb860695779748be82f11ab6fa3b89da</t>
  </si>
  <si>
    <t>1505250436020331001</t>
  </si>
  <si>
    <t>王素华</t>
  </si>
  <si>
    <t>152326197209275344</t>
  </si>
  <si>
    <t>0bb53faaa47211e18ff2e1dd4b2d7d94_4</t>
  </si>
  <si>
    <t>0bb53faba47211e18ff2e1dd4b2d7d94</t>
  </si>
  <si>
    <t>3a7ed95dfebd4db28831d836bcc67720</t>
  </si>
  <si>
    <t>1505250436020080001</t>
  </si>
  <si>
    <t>张仕海</t>
  </si>
  <si>
    <t>152326195509105313</t>
  </si>
  <si>
    <t>3f24e14ed27911ddb504e16feb5bfbfe_4</t>
  </si>
  <si>
    <t>3f24e14fd27911ddb504e16feb5bfbfe</t>
  </si>
  <si>
    <t>8bea516afcec4e8eadccdac0761535ca</t>
  </si>
  <si>
    <t>1505250436020185001</t>
  </si>
  <si>
    <t>周三卫</t>
  </si>
  <si>
    <t>152326197101145310</t>
  </si>
  <si>
    <t>61af1428d34911ddb504e16feb5bfbfe_4</t>
  </si>
  <si>
    <t>61af1429d34911ddb504e16feb5bfbfe</t>
  </si>
  <si>
    <t>3c1707337bbb498a853a9e5d2a683166</t>
  </si>
  <si>
    <t>1505250436020184001</t>
  </si>
  <si>
    <t>周三杰</t>
  </si>
  <si>
    <t>15232619740127531X</t>
  </si>
  <si>
    <t>653486f7d34811ddb504e16feb5bfbfe_4</t>
  </si>
  <si>
    <t>653486f8d34811ddb504e16feb5bfbfe</t>
  </si>
  <si>
    <t>dfda7bfbfaed48bfba1fbda31925b2da</t>
  </si>
  <si>
    <t>1505250436020213001</t>
  </si>
  <si>
    <t>邵俊生</t>
  </si>
  <si>
    <t>152326196709105312</t>
  </si>
  <si>
    <t>dd35d116d35711ddb504e16feb5bfbfe_3</t>
  </si>
  <si>
    <t>dd35d117d35711ddb504e16feb5bfbfe</t>
  </si>
  <si>
    <t>ed19b4eb73824253875c4cee46bff79b</t>
  </si>
  <si>
    <t>1505250436020226001</t>
  </si>
  <si>
    <t>赵献龙</t>
  </si>
  <si>
    <t>152326197906015310</t>
  </si>
  <si>
    <t>dd6a4047d35d11ddb504e16feb5bfbfe_4</t>
  </si>
  <si>
    <t>dd6a4048d35d11ddb504e16feb5bfbfe</t>
  </si>
  <si>
    <t>315bcd3c75eb49b2b98792d5825af4e2</t>
  </si>
  <si>
    <t>1505250436020291001</t>
  </si>
  <si>
    <t>王海民</t>
  </si>
  <si>
    <t>152326197910145337</t>
  </si>
  <si>
    <t>C42B3504-95B0-0001-C73C-CEB61B73F6E0_3</t>
  </si>
  <si>
    <t>C42B3504-96B0-0001-8DCE-46F8100F1120</t>
  </si>
  <si>
    <t>6318e3535f3b406e8d743cb9a00227bc</t>
  </si>
  <si>
    <t>1505250436020292001</t>
  </si>
  <si>
    <t>夏玉良</t>
  </si>
  <si>
    <t>152326197701255310</t>
  </si>
  <si>
    <t>C42B3523-7700-0001-B1DF-26651670FFB0_3</t>
  </si>
  <si>
    <t>C42B3523-7700-0001-534C-D5901690152E</t>
  </si>
  <si>
    <t>3d3b336418234551a0b414be457a3ec7</t>
  </si>
  <si>
    <t>1505250436020293001</t>
  </si>
  <si>
    <t>王献良</t>
  </si>
  <si>
    <t>152326194604295317</t>
  </si>
  <si>
    <t>C42B3541-6800-0001-F691-14601F70112E_3</t>
  </si>
  <si>
    <t>C42B3541-6900-0001-4BF6-1447510042F0</t>
  </si>
  <si>
    <t>47e0ce3bbb80412cac2bc73f7a8adfa6</t>
  </si>
  <si>
    <t>1505250436020294001</t>
  </si>
  <si>
    <t>耿玉珍</t>
  </si>
  <si>
    <t>152326195605245324</t>
  </si>
  <si>
    <t>C42B3567-6790-0001-F945-1600468DC310_3</t>
  </si>
  <si>
    <t>C42B3567-6980-0001-F2E7-898E82011682</t>
  </si>
  <si>
    <t>395c2f57185f492a876177273a823a65</t>
  </si>
  <si>
    <t>1505250436020083001</t>
  </si>
  <si>
    <t>张士峰</t>
  </si>
  <si>
    <t>152326196010255317</t>
  </si>
  <si>
    <t>ae0a0ccfd27a11ddb504e16feb5bfbfe_4</t>
  </si>
  <si>
    <t>ae0a0cd0d27a11ddb504e16feb5bfbfe</t>
  </si>
  <si>
    <t>e7dc5438e76e4849a8c71c08f742f472</t>
  </si>
  <si>
    <t>1505250436020100001</t>
  </si>
  <si>
    <t>赵庆阁</t>
  </si>
  <si>
    <t>15232619490615531X</t>
  </si>
  <si>
    <t>b371fa73d28411ddb504e16feb5bfbfe_3</t>
  </si>
  <si>
    <t>b371fa74d28411ddb504e16feb5bfbfe</t>
  </si>
  <si>
    <t>4a3df99997d34417adfae267546fd000</t>
  </si>
  <si>
    <t>1505250436020084001</t>
  </si>
  <si>
    <t>杨术军</t>
  </si>
  <si>
    <t>152326196412015332</t>
  </si>
  <si>
    <t>407877e9d27b11ddb504e16feb5bfbfe_4</t>
  </si>
  <si>
    <t>407877ead27b11ddb504e16feb5bfbfe</t>
  </si>
  <si>
    <t>99c0eef40fcb4ae5b151f983c45834ba</t>
  </si>
  <si>
    <t>1505250436020082001</t>
  </si>
  <si>
    <t>张仕廷</t>
  </si>
  <si>
    <t>152326195612105311</t>
  </si>
  <si>
    <t>41823ce6d27a11ddb504e16feb5bfbfe_4</t>
  </si>
  <si>
    <t>41823ce7d27a11ddb504e16feb5bfbfe</t>
  </si>
  <si>
    <t>ae717098061248868b478390e2fbf947</t>
  </si>
  <si>
    <t>1505250436020095001</t>
  </si>
  <si>
    <t>厉成学</t>
  </si>
  <si>
    <t>152326196408285313</t>
  </si>
  <si>
    <t>cc66dc3bd28111ddb504e16feb5bfbfe_4</t>
  </si>
  <si>
    <t>cc66dc3cd28111ddb504e16feb5bfbfe</t>
  </si>
  <si>
    <t>6593012af87e415eb93954145aafa46b</t>
  </si>
  <si>
    <t>1505250436020045001</t>
  </si>
  <si>
    <t>152326197106105414</t>
  </si>
  <si>
    <t>ccff14d3d24811ddb504e16feb5bfbfe_4</t>
  </si>
  <si>
    <t>ccff14d4d24811ddb504e16feb5bfbfe</t>
  </si>
  <si>
    <t>f54474c766b644f3b78a6c7b0c30ff1d</t>
  </si>
  <si>
    <t>1505250436020159001</t>
  </si>
  <si>
    <t>周三龙</t>
  </si>
  <si>
    <t>152326197009235313</t>
  </si>
  <si>
    <t>e16a8084d33a11ddb504e16feb5bfbfe_4</t>
  </si>
  <si>
    <t>e16a8085d33a11ddb504e16feb5bfbfe</t>
  </si>
  <si>
    <t>eb670a57e51a41e09c01e89c6422ed9f</t>
  </si>
  <si>
    <t>1505250436020186001</t>
  </si>
  <si>
    <t>付存山</t>
  </si>
  <si>
    <t>152326194810075315</t>
  </si>
  <si>
    <t>e522a92cd34911ddb504e16feb5bfbfe_4</t>
  </si>
  <si>
    <t>e522a92dd34911ddb504e16feb5bfbfe</t>
  </si>
  <si>
    <t>efb78b1cf707416b9027fe4331998825</t>
  </si>
  <si>
    <t>1505250436020238001</t>
  </si>
  <si>
    <t>郑文祥</t>
  </si>
  <si>
    <t>152326195805015312</t>
  </si>
  <si>
    <t>8a9b59e2d36411ddb504e16feb5bfbfe_3</t>
  </si>
  <si>
    <t>8a9b59e3d36411ddb504e16feb5bfbfe</t>
  </si>
  <si>
    <t>39495a6d5feb4ddfa63aec0a40b618ed</t>
  </si>
  <si>
    <t>1505250436020338001</t>
  </si>
  <si>
    <t>杨金龙</t>
  </si>
  <si>
    <t>152326198805285316</t>
  </si>
  <si>
    <t>8c66812abb7211e28aea3d5efac81756_3</t>
  </si>
  <si>
    <t>8c66812bbb7211e28aea3d5efac81756</t>
  </si>
  <si>
    <t>b201190f6805428bacdd15a0f1146b07</t>
  </si>
  <si>
    <t>1505250436020065001</t>
  </si>
  <si>
    <t>张庆国</t>
  </si>
  <si>
    <t>152326197612125311</t>
  </si>
  <si>
    <t>24bed8c1d27011ddb504e16feb5bfbfe_4</t>
  </si>
  <si>
    <t>24bed8c2d27011ddb504e16feb5bfbfe</t>
  </si>
  <si>
    <t>9e614d87edb746e5810890cd255b074a</t>
  </si>
  <si>
    <t>1505250436020044001</t>
  </si>
  <si>
    <t>张作海</t>
  </si>
  <si>
    <t>152326197201075313</t>
  </si>
  <si>
    <t>2715c871d24811ddb504e16feb5bfbfe_4</t>
  </si>
  <si>
    <t>2715c872d24811ddb504e16feb5bfbfe</t>
  </si>
  <si>
    <t>cbfd7f326fac4500af6144daee427031</t>
  </si>
  <si>
    <t>1505250436020113001</t>
  </si>
  <si>
    <t>尤景秀</t>
  </si>
  <si>
    <t>152326197109085316</t>
  </si>
  <si>
    <t>2bbe2ffed2e911ddb504e16feb5bfbfe_4</t>
  </si>
  <si>
    <t>2bbe2fffd2e911ddb504e16feb5bfbfe</t>
  </si>
  <si>
    <t>5264c3126e0f4e86bb1bb455cb224efa</t>
  </si>
  <si>
    <t>1505250436020024001</t>
  </si>
  <si>
    <t>张凤德</t>
  </si>
  <si>
    <t>152326194507155312</t>
  </si>
  <si>
    <t>2e69823dd23c11ddb504e16feb5bfbfe_4</t>
  </si>
  <si>
    <t>2e69823ed23c11ddb504e16feb5bfbfe</t>
  </si>
  <si>
    <t>8a290c39524843f08a8c343455b55cbf</t>
  </si>
  <si>
    <t>1505250436020094001</t>
  </si>
  <si>
    <t>厉成志</t>
  </si>
  <si>
    <t>152326196602285317</t>
  </si>
  <si>
    <t>369fa95ed28111ddb504e16feb5bfbfe_4</t>
  </si>
  <si>
    <t>369fa95fd28111ddb504e16feb5bfbfe</t>
  </si>
  <si>
    <t>305fb670e85f4ae5b41bf3d6d55e8c2e</t>
  </si>
  <si>
    <t>1505250436020057001</t>
  </si>
  <si>
    <t>王献林</t>
  </si>
  <si>
    <t>152326197503015316</t>
  </si>
  <si>
    <t>375840b0d25011ddb504e16feb5bfbfe_4</t>
  </si>
  <si>
    <t>375840b1d25011ddb504e16feb5bfbfe</t>
  </si>
  <si>
    <t>bb9eb9ae42e24e5193aee4779201915a</t>
  </si>
  <si>
    <t>1505250436020055001</t>
  </si>
  <si>
    <t>王海龙</t>
  </si>
  <si>
    <t>152326197710245317</t>
  </si>
  <si>
    <t>38d6bf9dd24f11ddb504e16feb5bfbfe_3</t>
  </si>
  <si>
    <t>38d6bf9ed24f11ddb504e16feb5bfbfe</t>
  </si>
  <si>
    <t>c983a0f5506b40b5b23b80dd5058e272</t>
  </si>
  <si>
    <t>1505250436020070001</t>
  </si>
  <si>
    <t>张庆军</t>
  </si>
  <si>
    <t>152326196911155313</t>
  </si>
  <si>
    <t>397d7d23d27311ddb504e16feb5bfbfe_4</t>
  </si>
  <si>
    <t>397d7d24d27311ddb504e16feb5bfbfe</t>
  </si>
  <si>
    <t>1c147ff0b94343a0bc08b7a26e5e2390</t>
  </si>
  <si>
    <t>1505250436020257001</t>
  </si>
  <si>
    <t>张殿玉</t>
  </si>
  <si>
    <t>152326193801145313</t>
  </si>
  <si>
    <t>e39e28d8d3b411ddb504e16feb5bfbfe_3</t>
  </si>
  <si>
    <t>e39e28d9d3b411ddb504e16feb5bfbfe</t>
  </si>
  <si>
    <t>0ff33176ef9441ddb2450b736d1e93ae</t>
  </si>
  <si>
    <t>1505250436020333001</t>
  </si>
  <si>
    <t>张顺东</t>
  </si>
  <si>
    <t>152326198001055312</t>
  </si>
  <si>
    <t>e6d90616e67511e19215c3de7c498fed_3</t>
  </si>
  <si>
    <t>e6d90617e67511e19215c3de7c498fed</t>
  </si>
  <si>
    <t>f772990492014d1f80b0bc05702488cf</t>
  </si>
  <si>
    <t>1505250436020239001</t>
  </si>
  <si>
    <t>赵献春</t>
  </si>
  <si>
    <t>152326197412245319</t>
  </si>
  <si>
    <t>e89d0e6ed36411ddb504e16feb5bfbfe_3</t>
  </si>
  <si>
    <t>e89d0e6fd36411ddb504e16feb5bfbfe</t>
  </si>
  <si>
    <t>263dd41360a8451ab81554cc36a0780d</t>
  </si>
  <si>
    <t>1505250436020236001</t>
  </si>
  <si>
    <t>王井杨</t>
  </si>
  <si>
    <t>152326196706295317</t>
  </si>
  <si>
    <t>eecb333bd36311ddb504e16feb5bfbfe_3</t>
  </si>
  <si>
    <t>eecb333cd36311ddb504e16feb5bfbfe</t>
  </si>
  <si>
    <t>cb9ab8047a864fb19fdb04a318e122b2</t>
  </si>
  <si>
    <t>1505250436020093001</t>
  </si>
  <si>
    <t>尤建权</t>
  </si>
  <si>
    <t>152326197804295315</t>
  </si>
  <si>
    <t>b5a096add28011ddb504e16feb5bfbfe_4</t>
  </si>
  <si>
    <t>b5a096aed28011ddb504e16feb5bfbfe</t>
  </si>
  <si>
    <t>8e49b719fbeb4b66a11cae227d17b565</t>
  </si>
  <si>
    <t>1505250436020114001</t>
  </si>
  <si>
    <t>付彩杰</t>
  </si>
  <si>
    <t>152326196401075364</t>
  </si>
  <si>
    <t>b9166bf4d2e911ddb504e16feb5bfbfe_4</t>
  </si>
  <si>
    <t>b9166bf5d2e911ddb504e16feb5bfbfe</t>
  </si>
  <si>
    <t>edd3ba139b2e4b449652c141d048446e</t>
  </si>
  <si>
    <t>1505250436020160001</t>
  </si>
  <si>
    <t>周振德</t>
  </si>
  <si>
    <t>152326195004055314</t>
  </si>
  <si>
    <t>9cf92e56d33b11ddb504e16feb5bfbfe_4</t>
  </si>
  <si>
    <t>9cf92e57d33b11ddb504e16feb5bfbfe</t>
  </si>
  <si>
    <t>9f82862d9c0044b490ebd5ddf10fc7d5</t>
  </si>
  <si>
    <t>1505250436020157001</t>
  </si>
  <si>
    <t>邵俊龙</t>
  </si>
  <si>
    <t>152326196508265352</t>
  </si>
  <si>
    <t>9cfc4de1d33911ddb504e16feb5bfbfe_4</t>
  </si>
  <si>
    <t>9cfc4de2d33911ddb504e16feb5bfbfe</t>
  </si>
  <si>
    <t>5345de12fd594eb8bb3c442dcb864203</t>
  </si>
  <si>
    <t>1505250436020123001</t>
  </si>
  <si>
    <t>赵中元</t>
  </si>
  <si>
    <t>15232619730922531X</t>
  </si>
  <si>
    <t>d0ba38b1d2ed11ddb504e16feb5bfbfe_4</t>
  </si>
  <si>
    <t>d0ba38b2d2ed11ddb504e16feb5bfbfe</t>
  </si>
  <si>
    <t>36513518e20a4f1e8e507ec907780b25</t>
  </si>
  <si>
    <t>1505250436020103001</t>
  </si>
  <si>
    <t>尤建春</t>
  </si>
  <si>
    <t>152326196711055318</t>
  </si>
  <si>
    <t>d448bc7cd28611ddb504e16feb5bfbfe_4</t>
  </si>
  <si>
    <t>d448bc7dd28611ddb504e16feb5bfbfe</t>
  </si>
  <si>
    <t>f9be8638bf36472e82908639994988c0</t>
  </si>
  <si>
    <t>1505250436020136001</t>
  </si>
  <si>
    <t>尤景昌</t>
  </si>
  <si>
    <t>152326196801055338</t>
  </si>
  <si>
    <t>b49b06b6d2f211ddb504e16feb5bfbfe_4</t>
  </si>
  <si>
    <t>b49b06b7d2f211ddb504e16feb5bfbfe</t>
  </si>
  <si>
    <t>c78f5a919f034ffda6d523f2910a04f1</t>
  </si>
  <si>
    <t>1505250436020254001</t>
  </si>
  <si>
    <t>张福江</t>
  </si>
  <si>
    <t>152326196401305334</t>
  </si>
  <si>
    <t>5c9ef1e6d3b311ddb504e16feb5bfbfe_3</t>
  </si>
  <si>
    <t>5c9ef1e7d3b311ddb504e16feb5bfbfe</t>
  </si>
  <si>
    <t>c5705b8f02064623928c5e2d272c077e</t>
  </si>
  <si>
    <t>1505250436020369001</t>
  </si>
  <si>
    <t>张庆臣</t>
  </si>
  <si>
    <t>152326197507275318</t>
  </si>
  <si>
    <t>bd4767e2970d11e4b4791d92fec7036e_2</t>
  </si>
  <si>
    <t>bd4767e3970d11e4b4791d92fec7036e</t>
  </si>
  <si>
    <t>9848b53c62474d8da736558d8733cae8</t>
  </si>
  <si>
    <t>1505250436020356001</t>
  </si>
  <si>
    <t>张广波</t>
  </si>
  <si>
    <t>152326198707225336</t>
  </si>
  <si>
    <t>1f2d4a2a750711e48984c9c97b22836e_2</t>
  </si>
  <si>
    <t>1f2d4a2b750711e48984c9c97b22836e</t>
  </si>
  <si>
    <t>94c396cb564647c5969fcae968f28331</t>
  </si>
  <si>
    <t>1505250436020366001</t>
  </si>
  <si>
    <t>王志文</t>
  </si>
  <si>
    <t>152326198705075311</t>
  </si>
  <si>
    <t>1f60e4c9970d11e4b4791d92fec7036e_2</t>
  </si>
  <si>
    <t>1f60e4ca970d11e4b4791d92fec7036e</t>
  </si>
  <si>
    <t>0192d71a4dd640cb8c75956b68fa4991</t>
  </si>
  <si>
    <t>1505250436020352001</t>
  </si>
  <si>
    <t>张广鑫</t>
  </si>
  <si>
    <t>152326198801175339</t>
  </si>
  <si>
    <t>be902a23750611e48984c9c97b22836e_2</t>
  </si>
  <si>
    <t>be902a24750611e48984c9c97b22836e</t>
  </si>
  <si>
    <t>26168d8c0231417facf219880d7cdad2</t>
  </si>
  <si>
    <t>1505250436020365001</t>
  </si>
  <si>
    <t>王志生</t>
  </si>
  <si>
    <t>152326198901125312</t>
  </si>
  <si>
    <t>d4fc3f15970c11e4b4791d92fec7036e_2</t>
  </si>
  <si>
    <t>d4fc3f16970c11e4b4791d92fec7036e</t>
  </si>
  <si>
    <t>07ea9c5993ff4bb29a9da924997dba52</t>
  </si>
  <si>
    <t>1505250436020376001</t>
  </si>
  <si>
    <t>王士廷</t>
  </si>
  <si>
    <t>152326198011165312</t>
  </si>
  <si>
    <t>7a5a43b6c07511e487b56f22608a994a_2</t>
  </si>
  <si>
    <t>7a5a43b7c07511e487b56f22608a994a</t>
  </si>
  <si>
    <t>bb4cf7cd842943719b1f538a6dc7ff72</t>
  </si>
  <si>
    <t>1505250436020348001</t>
  </si>
  <si>
    <t>张广龙</t>
  </si>
  <si>
    <t>152326198601125310</t>
  </si>
  <si>
    <t>e426bf8b6e2411e48984c9c97b22836e_2</t>
  </si>
  <si>
    <t>e426bf8c6e2411e48984c9c97b22836e</t>
  </si>
  <si>
    <t>174867e8f0c947f09a91373d8c3148d1</t>
  </si>
  <si>
    <t>1505250436020403001</t>
  </si>
  <si>
    <t>尤庆伟</t>
  </si>
  <si>
    <t>152326198411175317</t>
  </si>
  <si>
    <t>f4254770ff9211e5a0dfc1c0d26ba301_2</t>
  </si>
  <si>
    <t>f4254771ff9211e5a0dfc1c0d26ba301</t>
  </si>
  <si>
    <t>70bc77f722614ae2a1e343970128b520</t>
  </si>
  <si>
    <t>1505250436020406001</t>
  </si>
  <si>
    <t>阮小娟</t>
  </si>
  <si>
    <t>152326198711275088</t>
  </si>
  <si>
    <t>29883342ff9511e5a0dfc1c0d26ba301_2</t>
  </si>
  <si>
    <t>29883341ff9511e5a0dfc1c0d26ba301</t>
  </si>
  <si>
    <t>10c3069ddb644ea981481e316f117f65</t>
  </si>
  <si>
    <t>1505250436020411001</t>
  </si>
  <si>
    <t>王小方</t>
  </si>
  <si>
    <t>15232619910505532X</t>
  </si>
  <si>
    <t>39f8b71f5aaa11e6876ebdf8ea604bc0_2</t>
  </si>
  <si>
    <t>39f8b7205aaa11e6876ebdf8ea604bc0</t>
  </si>
  <si>
    <t>fe8d31f050fc4167a37a225f92edf6f3</t>
  </si>
  <si>
    <t>1505250436020346001</t>
  </si>
  <si>
    <t>张福亮</t>
  </si>
  <si>
    <t>152326198811025318</t>
  </si>
  <si>
    <t>452d167f4f5311e4b114c1ca3498c540_2</t>
  </si>
  <si>
    <t>452d16804f5311e4b114c1ca3498c540</t>
  </si>
  <si>
    <t>e702534529ec47718d41bc2cc9ee2da5</t>
  </si>
  <si>
    <t>1505250436020378001</t>
  </si>
  <si>
    <t>张凤阁</t>
  </si>
  <si>
    <t>152326194408285314</t>
  </si>
  <si>
    <t>4fe20dcfc62d11e487b56f22608a994a_2</t>
  </si>
  <si>
    <t>4fe20dd0c62d11e487b56f22608a994a</t>
  </si>
  <si>
    <t>8ea397602373454a979f339962d878da</t>
  </si>
  <si>
    <t>1505250436020357001</t>
  </si>
  <si>
    <t>厉金磊</t>
  </si>
  <si>
    <t>152326197910075316</t>
  </si>
  <si>
    <t>551e08a3750711e48984c9c97b22836e_2</t>
  </si>
  <si>
    <t>551e08a4750711e48984c9c97b22836e</t>
  </si>
  <si>
    <t>e814a5f814454ac0899f1e1deaa11ee3</t>
  </si>
  <si>
    <t>1505250436020417001</t>
  </si>
  <si>
    <t>周江三</t>
  </si>
  <si>
    <t>152326197606165317</t>
  </si>
  <si>
    <t>64467022612911e6876ebdf8ea604bc0_2</t>
  </si>
  <si>
    <t>64467023612911e6876ebdf8ea604bc0</t>
  </si>
  <si>
    <t>660073a6e9654a04849637def426de6d</t>
  </si>
  <si>
    <t>1505250436020405001</t>
  </si>
  <si>
    <t>张金飞</t>
  </si>
  <si>
    <t>152326197401065312</t>
  </si>
  <si>
    <t>6642d762ff9311e5a0dfc1c0d26ba301_2</t>
  </si>
  <si>
    <t>6642d761ff9311e5a0dfc1c0d26ba301</t>
  </si>
  <si>
    <t>152b48875b2940919d5ba0d89e5c47e7</t>
  </si>
  <si>
    <t>1505250436020373001</t>
  </si>
  <si>
    <t>夏玉海</t>
  </si>
  <si>
    <t>152326199004205317</t>
  </si>
  <si>
    <t>696c9eb1970e11e4b4791d92fec7036e_2</t>
  </si>
  <si>
    <t>696c9eb2970e11e4b4791d92fec7036e</t>
  </si>
  <si>
    <t>f7972261f30143fa89e31c27a018d7d8</t>
  </si>
  <si>
    <t>1505250436020361001</t>
  </si>
  <si>
    <t>尤庆柏</t>
  </si>
  <si>
    <t>152326199211225310</t>
  </si>
  <si>
    <t>74da37f7970b11e4b4791d92fec7036e_2</t>
  </si>
  <si>
    <t>74da37f8970b11e4b4791d92fec7036e</t>
  </si>
  <si>
    <t>b9d4ce749e4748d39c4d5e9e3d4e7b51</t>
  </si>
  <si>
    <t>1505250436020401001</t>
  </si>
  <si>
    <t>周树强</t>
  </si>
  <si>
    <t>15232619740216171X</t>
  </si>
  <si>
    <t>8f3b8ed8c49e11e59e8adf5d13889222_2</t>
  </si>
  <si>
    <t>79AF879E-2CCB-41AB-9A85-97E05E61CF82</t>
  </si>
  <si>
    <t>ebc4bff17b7b484388543f8806191cae</t>
  </si>
  <si>
    <t>1505250436020380001</t>
  </si>
  <si>
    <t>张青龙</t>
  </si>
  <si>
    <t>152326196911295332</t>
  </si>
  <si>
    <t>8954a0a7c62d11e487b56f22608a994a_2</t>
  </si>
  <si>
    <t>8954a0a8c62d11e487b56f22608a994a</t>
  </si>
  <si>
    <t>195eb55e74694436959219bd7ddc122f</t>
  </si>
  <si>
    <t>1505250436020415001</t>
  </si>
  <si>
    <t>郑文成</t>
  </si>
  <si>
    <t>152326197904075336</t>
  </si>
  <si>
    <t>0e16f683610711e6876ebdf8ea604bc0_2</t>
  </si>
  <si>
    <t>0e16f684610711e6876ebdf8ea604bc0</t>
  </si>
  <si>
    <t>e29c01145c064ea7b7a12b1c7c1ed73d</t>
  </si>
  <si>
    <t>1505250436020389001</t>
  </si>
  <si>
    <t>周祥刚</t>
  </si>
  <si>
    <t>152326198912205318</t>
  </si>
  <si>
    <t>a3c4fdbe4c5711e5ba5427583697d2ad_2</t>
  </si>
  <si>
    <t>a3c4fdbf4c5711e5ba5427583697d2ad</t>
  </si>
  <si>
    <t>f954ee25bbde4709a55eb80c5277074c</t>
  </si>
  <si>
    <t>1505250436020399001</t>
  </si>
  <si>
    <t>邵晓勇</t>
  </si>
  <si>
    <t>15232619760101531X</t>
  </si>
  <si>
    <t>ac630e92b28711e59e8adf5d13889222_2</t>
  </si>
  <si>
    <t>ac630e93b28711e59e8adf5d13889222</t>
  </si>
  <si>
    <t>648bf19bc2554ee1b8e5e7d81a5fee8f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</si>
</sst>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422"/>
  <sheetViews>
    <sheetView tabSelected="1" workbookViewId="0">
      <pane ySplit="5" topLeftCell="A6" activePane="bottomLeft" state="frozen"/>
      <selection pane="bottomLeft" activeCell="R13" sqref="R13"/>
    </sheetView>
  </sheetViews>
  <sheetFormatPr defaultColWidth="9" defaultRowHeight="13.5"/>
  <cols>
    <col min="1" max="1" width="8.5" customWidth="1"/>
    <col min="2" max="2" width="19.25" customWidth="1"/>
    <col min="3" max="3" width="19.375" customWidth="1"/>
    <col min="4" max="4" width="19" customWidth="1"/>
    <col min="5" max="5" width="20.125" customWidth="1"/>
    <col min="6" max="6" width="20.625" customWidth="1"/>
    <col min="7" max="7" width="19" customWidth="1"/>
    <col min="8" max="14" width="9" hidden="1" customWidth="1"/>
    <col min="15" max="15" width="1.875" customWidth="1"/>
  </cols>
  <sheetData>
    <row r="1" spans="1:15" ht="24" customHeight="1">
      <c r="A1" s="20" t="s">
        <v>0</v>
      </c>
      <c r="B1" s="21"/>
      <c r="C1" s="21"/>
      <c r="D1" s="21"/>
      <c r="E1" s="21"/>
      <c r="F1" s="21"/>
      <c r="G1" s="22"/>
      <c r="H1" s="1"/>
      <c r="I1" s="1"/>
      <c r="J1" s="1"/>
      <c r="K1" s="1"/>
      <c r="L1" s="1"/>
      <c r="M1" s="1"/>
      <c r="N1" s="1"/>
      <c r="O1" s="1"/>
    </row>
    <row r="2" spans="1:15" ht="7.5" customHeight="1">
      <c r="A2" s="2"/>
      <c r="B2" s="23"/>
      <c r="C2" s="24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</row>
    <row r="3" spans="1:15" ht="18" customHeight="1">
      <c r="A3" s="4" t="s">
        <v>1</v>
      </c>
      <c r="B3" s="25" t="s">
        <v>2</v>
      </c>
      <c r="C3" s="25"/>
      <c r="D3" s="25"/>
      <c r="E3" s="4"/>
      <c r="F3" s="4"/>
      <c r="G3" s="5"/>
      <c r="H3" s="6"/>
      <c r="I3" s="6"/>
      <c r="J3" s="6"/>
      <c r="K3" s="6"/>
      <c r="L3" s="6"/>
      <c r="M3" s="6"/>
      <c r="N3" s="6"/>
      <c r="O3" s="2"/>
    </row>
    <row r="4" spans="1:15" ht="18" customHeight="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spans="1:15" ht="13.5" hidden="1" customHeight="1">
      <c r="A5" s="9"/>
      <c r="B5" s="10"/>
      <c r="C5" s="10"/>
      <c r="D5" s="11"/>
      <c r="E5" s="11"/>
      <c r="F5" s="11"/>
      <c r="G5" s="10"/>
      <c r="H5" s="12"/>
      <c r="I5" s="16"/>
      <c r="J5" s="16"/>
      <c r="K5" s="16"/>
      <c r="L5" s="16"/>
      <c r="M5" s="16"/>
      <c r="N5" s="16"/>
      <c r="O5" s="17"/>
    </row>
    <row r="6" spans="1:15" ht="18" customHeight="1">
      <c r="A6" s="9">
        <f>2-1</f>
        <v>1</v>
      </c>
      <c r="B6" s="10" t="s">
        <v>17</v>
      </c>
      <c r="C6" s="10" t="s">
        <v>18</v>
      </c>
      <c r="D6" s="13">
        <v>93.99</v>
      </c>
      <c r="E6" s="11">
        <v>35</v>
      </c>
      <c r="F6" s="11">
        <f t="shared" ref="F6:F69" si="0">ROUND((ROUND(D6,2)*ROUND(E6,2)),2)</f>
        <v>3289.65</v>
      </c>
      <c r="G6" s="10"/>
      <c r="H6" s="12">
        <v>117.25</v>
      </c>
      <c r="I6" s="16" t="s">
        <v>18</v>
      </c>
      <c r="J6" s="16" t="s">
        <v>19</v>
      </c>
      <c r="K6" s="16" t="s">
        <v>20</v>
      </c>
      <c r="L6" s="16" t="s">
        <v>21</v>
      </c>
      <c r="M6" s="16" t="s">
        <v>19</v>
      </c>
      <c r="N6" s="16" t="s">
        <v>22</v>
      </c>
      <c r="O6" s="17"/>
    </row>
    <row r="7" spans="1:15" ht="18" customHeight="1">
      <c r="A7" s="9">
        <f>3-1</f>
        <v>2</v>
      </c>
      <c r="B7" s="10" t="s">
        <v>23</v>
      </c>
      <c r="C7" s="10" t="s">
        <v>24</v>
      </c>
      <c r="D7" s="13">
        <v>93.99</v>
      </c>
      <c r="E7" s="11">
        <v>51</v>
      </c>
      <c r="F7" s="11">
        <f t="shared" si="0"/>
        <v>4793.49</v>
      </c>
      <c r="G7" s="10"/>
      <c r="H7" s="12">
        <v>171.36</v>
      </c>
      <c r="I7" s="16" t="s">
        <v>24</v>
      </c>
      <c r="J7" s="16" t="s">
        <v>25</v>
      </c>
      <c r="K7" s="16" t="s">
        <v>26</v>
      </c>
      <c r="L7" s="16" t="s">
        <v>27</v>
      </c>
      <c r="M7" s="16" t="s">
        <v>25</v>
      </c>
      <c r="N7" s="16" t="s">
        <v>28</v>
      </c>
      <c r="O7" s="17"/>
    </row>
    <row r="8" spans="1:15" ht="18" customHeight="1">
      <c r="A8" s="9">
        <f>4-1</f>
        <v>3</v>
      </c>
      <c r="B8" s="10" t="s">
        <v>29</v>
      </c>
      <c r="C8" s="10" t="s">
        <v>30</v>
      </c>
      <c r="D8" s="13">
        <v>93.99</v>
      </c>
      <c r="E8" s="11">
        <v>38</v>
      </c>
      <c r="F8" s="11">
        <f t="shared" si="0"/>
        <v>3571.62</v>
      </c>
      <c r="G8" s="10"/>
      <c r="H8" s="12">
        <v>127.68</v>
      </c>
      <c r="I8" s="16" t="s">
        <v>30</v>
      </c>
      <c r="J8" s="16" t="s">
        <v>31</v>
      </c>
      <c r="K8" s="16" t="s">
        <v>32</v>
      </c>
      <c r="L8" s="16" t="s">
        <v>33</v>
      </c>
      <c r="M8" s="16" t="s">
        <v>31</v>
      </c>
      <c r="N8" s="16" t="s">
        <v>34</v>
      </c>
      <c r="O8" s="17"/>
    </row>
    <row r="9" spans="1:15" ht="18" customHeight="1">
      <c r="A9" s="9">
        <f>5-1</f>
        <v>4</v>
      </c>
      <c r="B9" s="10" t="s">
        <v>35</v>
      </c>
      <c r="C9" s="10" t="s">
        <v>36</v>
      </c>
      <c r="D9" s="13">
        <v>93.99</v>
      </c>
      <c r="E9" s="11">
        <v>32</v>
      </c>
      <c r="F9" s="11">
        <f t="shared" si="0"/>
        <v>3007.68</v>
      </c>
      <c r="G9" s="10"/>
      <c r="H9" s="12">
        <v>107.52</v>
      </c>
      <c r="I9" s="16" t="s">
        <v>36</v>
      </c>
      <c r="J9" s="16" t="s">
        <v>37</v>
      </c>
      <c r="K9" s="16" t="s">
        <v>38</v>
      </c>
      <c r="L9" s="16" t="s">
        <v>39</v>
      </c>
      <c r="M9" s="16" t="s">
        <v>37</v>
      </c>
      <c r="N9" s="16" t="s">
        <v>40</v>
      </c>
      <c r="O9" s="17"/>
    </row>
    <row r="10" spans="1:15" ht="18" customHeight="1">
      <c r="A10" s="9">
        <f>6-1</f>
        <v>5</v>
      </c>
      <c r="B10" s="10" t="s">
        <v>41</v>
      </c>
      <c r="C10" s="10" t="s">
        <v>42</v>
      </c>
      <c r="D10" s="13">
        <v>93.99</v>
      </c>
      <c r="E10" s="11">
        <v>24</v>
      </c>
      <c r="F10" s="11">
        <f t="shared" si="0"/>
        <v>2255.7600000000002</v>
      </c>
      <c r="G10" s="10"/>
      <c r="H10" s="12">
        <v>80.64</v>
      </c>
      <c r="I10" s="16" t="s">
        <v>42</v>
      </c>
      <c r="J10" s="16" t="s">
        <v>43</v>
      </c>
      <c r="K10" s="16" t="s">
        <v>44</v>
      </c>
      <c r="L10" s="16" t="s">
        <v>45</v>
      </c>
      <c r="M10" s="16" t="s">
        <v>43</v>
      </c>
      <c r="N10" s="16" t="s">
        <v>46</v>
      </c>
      <c r="O10" s="17"/>
    </row>
    <row r="11" spans="1:15" ht="18" customHeight="1">
      <c r="A11" s="9">
        <f>7-1</f>
        <v>6</v>
      </c>
      <c r="B11" s="10" t="s">
        <v>47</v>
      </c>
      <c r="C11" s="10" t="s">
        <v>48</v>
      </c>
      <c r="D11" s="13">
        <v>93.99</v>
      </c>
      <c r="E11" s="11">
        <v>35</v>
      </c>
      <c r="F11" s="11">
        <f t="shared" si="0"/>
        <v>3289.65</v>
      </c>
      <c r="G11" s="10"/>
      <c r="H11" s="12">
        <v>117.6</v>
      </c>
      <c r="I11" s="16" t="s">
        <v>48</v>
      </c>
      <c r="J11" s="16" t="s">
        <v>49</v>
      </c>
      <c r="K11" s="16" t="s">
        <v>50</v>
      </c>
      <c r="L11" s="16" t="s">
        <v>51</v>
      </c>
      <c r="M11" s="16" t="s">
        <v>49</v>
      </c>
      <c r="N11" s="16" t="s">
        <v>52</v>
      </c>
      <c r="O11" s="17"/>
    </row>
    <row r="12" spans="1:15" ht="18" customHeight="1">
      <c r="A12" s="9">
        <f>8-1</f>
        <v>7</v>
      </c>
      <c r="B12" s="10" t="s">
        <v>53</v>
      </c>
      <c r="C12" s="10" t="s">
        <v>54</v>
      </c>
      <c r="D12" s="13">
        <v>93.99</v>
      </c>
      <c r="E12" s="11">
        <v>32</v>
      </c>
      <c r="F12" s="11">
        <f t="shared" si="0"/>
        <v>3007.68</v>
      </c>
      <c r="G12" s="10"/>
      <c r="H12" s="12">
        <v>107.52</v>
      </c>
      <c r="I12" s="16" t="s">
        <v>54</v>
      </c>
      <c r="J12" s="16" t="s">
        <v>55</v>
      </c>
      <c r="K12" s="16" t="s">
        <v>56</v>
      </c>
      <c r="L12" s="16" t="s">
        <v>57</v>
      </c>
      <c r="M12" s="16" t="s">
        <v>55</v>
      </c>
      <c r="N12" s="16" t="s">
        <v>58</v>
      </c>
      <c r="O12" s="17"/>
    </row>
    <row r="13" spans="1:15" ht="18" customHeight="1">
      <c r="A13" s="9">
        <f>9-1</f>
        <v>8</v>
      </c>
      <c r="B13" s="10" t="s">
        <v>59</v>
      </c>
      <c r="C13" s="10" t="s">
        <v>60</v>
      </c>
      <c r="D13" s="13">
        <v>93.99</v>
      </c>
      <c r="E13" s="11">
        <v>67</v>
      </c>
      <c r="F13" s="11">
        <f t="shared" si="0"/>
        <v>6297.33</v>
      </c>
      <c r="G13" s="10"/>
      <c r="H13" s="12">
        <v>225.12</v>
      </c>
      <c r="I13" s="16" t="s">
        <v>60</v>
      </c>
      <c r="J13" s="16" t="s">
        <v>61</v>
      </c>
      <c r="K13" s="16" t="s">
        <v>62</v>
      </c>
      <c r="L13" s="16" t="s">
        <v>63</v>
      </c>
      <c r="M13" s="16" t="s">
        <v>61</v>
      </c>
      <c r="N13" s="16" t="s">
        <v>64</v>
      </c>
      <c r="O13" s="17"/>
    </row>
    <row r="14" spans="1:15" ht="18" customHeight="1">
      <c r="A14" s="9">
        <f>10-1</f>
        <v>9</v>
      </c>
      <c r="B14" s="10" t="s">
        <v>65</v>
      </c>
      <c r="C14" s="10" t="s">
        <v>66</v>
      </c>
      <c r="D14" s="13">
        <v>93.99</v>
      </c>
      <c r="E14" s="11">
        <v>31.2</v>
      </c>
      <c r="F14" s="11">
        <f t="shared" si="0"/>
        <v>2932.49</v>
      </c>
      <c r="G14" s="10"/>
      <c r="H14" s="12">
        <v>104.83</v>
      </c>
      <c r="I14" s="16" t="s">
        <v>66</v>
      </c>
      <c r="J14" s="16" t="s">
        <v>67</v>
      </c>
      <c r="K14" s="16" t="s">
        <v>68</v>
      </c>
      <c r="L14" s="16" t="s">
        <v>69</v>
      </c>
      <c r="M14" s="16" t="s">
        <v>67</v>
      </c>
      <c r="N14" s="16" t="s">
        <v>70</v>
      </c>
      <c r="O14" s="17"/>
    </row>
    <row r="15" spans="1:15" ht="18" customHeight="1">
      <c r="A15" s="9">
        <f>11-1</f>
        <v>10</v>
      </c>
      <c r="B15" s="10" t="s">
        <v>71</v>
      </c>
      <c r="C15" s="10" t="s">
        <v>72</v>
      </c>
      <c r="D15" s="13">
        <v>93.99</v>
      </c>
      <c r="E15" s="11">
        <v>34.299999999999997</v>
      </c>
      <c r="F15" s="11">
        <f t="shared" si="0"/>
        <v>3223.86</v>
      </c>
      <c r="G15" s="10"/>
      <c r="H15" s="12">
        <v>115.25</v>
      </c>
      <c r="I15" s="16" t="s">
        <v>72</v>
      </c>
      <c r="J15" s="16" t="s">
        <v>73</v>
      </c>
      <c r="K15" s="16" t="s">
        <v>74</v>
      </c>
      <c r="L15" s="16" t="s">
        <v>75</v>
      </c>
      <c r="M15" s="16" t="s">
        <v>73</v>
      </c>
      <c r="N15" s="16" t="s">
        <v>76</v>
      </c>
      <c r="O15" s="17"/>
    </row>
    <row r="16" spans="1:15" ht="18" customHeight="1">
      <c r="A16" s="9">
        <f>12-1</f>
        <v>11</v>
      </c>
      <c r="B16" s="10" t="s">
        <v>77</v>
      </c>
      <c r="C16" s="10" t="s">
        <v>78</v>
      </c>
      <c r="D16" s="13">
        <v>93.99</v>
      </c>
      <c r="E16" s="11">
        <v>32</v>
      </c>
      <c r="F16" s="11">
        <f t="shared" si="0"/>
        <v>3007.68</v>
      </c>
      <c r="G16" s="10"/>
      <c r="H16" s="12">
        <v>107.52</v>
      </c>
      <c r="I16" s="16" t="s">
        <v>78</v>
      </c>
      <c r="J16" s="16" t="s">
        <v>79</v>
      </c>
      <c r="K16" s="16" t="s">
        <v>80</v>
      </c>
      <c r="L16" s="16" t="s">
        <v>81</v>
      </c>
      <c r="M16" s="16" t="s">
        <v>79</v>
      </c>
      <c r="N16" s="16" t="s">
        <v>82</v>
      </c>
      <c r="O16" s="17"/>
    </row>
    <row r="17" spans="1:15" ht="18" customHeight="1">
      <c r="A17" s="9">
        <f>13-1</f>
        <v>12</v>
      </c>
      <c r="B17" s="10" t="s">
        <v>83</v>
      </c>
      <c r="C17" s="10" t="s">
        <v>84</v>
      </c>
      <c r="D17" s="13">
        <v>93.99</v>
      </c>
      <c r="E17" s="11">
        <v>30</v>
      </c>
      <c r="F17" s="11">
        <f t="shared" si="0"/>
        <v>2819.7</v>
      </c>
      <c r="G17" s="10"/>
      <c r="H17" s="12">
        <v>100.5</v>
      </c>
      <c r="I17" s="16" t="s">
        <v>84</v>
      </c>
      <c r="J17" s="16" t="s">
        <v>85</v>
      </c>
      <c r="K17" s="16" t="s">
        <v>86</v>
      </c>
      <c r="L17" s="16" t="s">
        <v>87</v>
      </c>
      <c r="M17" s="16" t="s">
        <v>85</v>
      </c>
      <c r="N17" s="16" t="s">
        <v>88</v>
      </c>
      <c r="O17" s="17"/>
    </row>
    <row r="18" spans="1:15" ht="18" customHeight="1">
      <c r="A18" s="9">
        <f>14-1</f>
        <v>13</v>
      </c>
      <c r="B18" s="10" t="s">
        <v>89</v>
      </c>
      <c r="C18" s="10" t="s">
        <v>90</v>
      </c>
      <c r="D18" s="13">
        <v>93.99</v>
      </c>
      <c r="E18" s="11">
        <v>24</v>
      </c>
      <c r="F18" s="11">
        <f t="shared" si="0"/>
        <v>2255.7600000000002</v>
      </c>
      <c r="G18" s="10"/>
      <c r="H18" s="12">
        <v>80.64</v>
      </c>
      <c r="I18" s="16" t="s">
        <v>90</v>
      </c>
      <c r="J18" s="16" t="s">
        <v>91</v>
      </c>
      <c r="K18" s="16" t="s">
        <v>92</v>
      </c>
      <c r="L18" s="16" t="s">
        <v>93</v>
      </c>
      <c r="M18" s="16" t="s">
        <v>91</v>
      </c>
      <c r="N18" s="16" t="s">
        <v>94</v>
      </c>
      <c r="O18" s="17"/>
    </row>
    <row r="19" spans="1:15" ht="18" customHeight="1">
      <c r="A19" s="9">
        <f>15-1</f>
        <v>14</v>
      </c>
      <c r="B19" s="10" t="s">
        <v>95</v>
      </c>
      <c r="C19" s="10" t="s">
        <v>96</v>
      </c>
      <c r="D19" s="13">
        <v>93.99</v>
      </c>
      <c r="E19" s="11">
        <v>13.3</v>
      </c>
      <c r="F19" s="11">
        <f t="shared" si="0"/>
        <v>1250.07</v>
      </c>
      <c r="G19" s="10"/>
      <c r="H19" s="12">
        <v>44.69</v>
      </c>
      <c r="I19" s="16" t="s">
        <v>96</v>
      </c>
      <c r="J19" s="16" t="s">
        <v>97</v>
      </c>
      <c r="K19" s="16" t="s">
        <v>98</v>
      </c>
      <c r="L19" s="16" t="s">
        <v>99</v>
      </c>
      <c r="M19" s="16" t="s">
        <v>97</v>
      </c>
      <c r="N19" s="16" t="s">
        <v>100</v>
      </c>
      <c r="O19" s="17"/>
    </row>
    <row r="20" spans="1:15" ht="18" customHeight="1">
      <c r="A20" s="9">
        <f>16-1</f>
        <v>15</v>
      </c>
      <c r="B20" s="10" t="s">
        <v>101</v>
      </c>
      <c r="C20" s="10" t="s">
        <v>102</v>
      </c>
      <c r="D20" s="13">
        <v>93.99</v>
      </c>
      <c r="E20" s="11">
        <v>76.400000000000006</v>
      </c>
      <c r="F20" s="11">
        <f t="shared" si="0"/>
        <v>7180.84</v>
      </c>
      <c r="G20" s="10"/>
      <c r="H20" s="12">
        <v>256.7</v>
      </c>
      <c r="I20" s="16" t="s">
        <v>102</v>
      </c>
      <c r="J20" s="16" t="s">
        <v>103</v>
      </c>
      <c r="K20" s="16" t="s">
        <v>104</v>
      </c>
      <c r="L20" s="16" t="s">
        <v>105</v>
      </c>
      <c r="M20" s="16" t="s">
        <v>103</v>
      </c>
      <c r="N20" s="16" t="s">
        <v>106</v>
      </c>
      <c r="O20" s="17"/>
    </row>
    <row r="21" spans="1:15" ht="18" customHeight="1">
      <c r="A21" s="9">
        <f>17-1</f>
        <v>16</v>
      </c>
      <c r="B21" s="10" t="s">
        <v>107</v>
      </c>
      <c r="C21" s="10" t="s">
        <v>108</v>
      </c>
      <c r="D21" s="13">
        <v>93.99</v>
      </c>
      <c r="E21" s="11">
        <v>37.200000000000003</v>
      </c>
      <c r="F21" s="11">
        <f t="shared" si="0"/>
        <v>3496.43</v>
      </c>
      <c r="G21" s="10"/>
      <c r="H21" s="12">
        <v>124.99</v>
      </c>
      <c r="I21" s="16" t="s">
        <v>108</v>
      </c>
      <c r="J21" s="16" t="s">
        <v>109</v>
      </c>
      <c r="K21" s="16" t="s">
        <v>110</v>
      </c>
      <c r="L21" s="16" t="s">
        <v>111</v>
      </c>
      <c r="M21" s="16" t="s">
        <v>109</v>
      </c>
      <c r="N21" s="16" t="s">
        <v>112</v>
      </c>
      <c r="O21" s="17"/>
    </row>
    <row r="22" spans="1:15" ht="18" customHeight="1">
      <c r="A22" s="9">
        <f>18-1</f>
        <v>17</v>
      </c>
      <c r="B22" s="10" t="s">
        <v>113</v>
      </c>
      <c r="C22" s="10" t="s">
        <v>114</v>
      </c>
      <c r="D22" s="13">
        <v>93.99</v>
      </c>
      <c r="E22" s="11">
        <v>67.5</v>
      </c>
      <c r="F22" s="11">
        <f t="shared" si="0"/>
        <v>6344.33</v>
      </c>
      <c r="G22" s="10"/>
      <c r="H22" s="12">
        <v>226.8</v>
      </c>
      <c r="I22" s="16" t="s">
        <v>114</v>
      </c>
      <c r="J22" s="16" t="s">
        <v>115</v>
      </c>
      <c r="K22" s="16" t="s">
        <v>116</v>
      </c>
      <c r="L22" s="16" t="s">
        <v>117</v>
      </c>
      <c r="M22" s="16" t="s">
        <v>115</v>
      </c>
      <c r="N22" s="16" t="s">
        <v>118</v>
      </c>
      <c r="O22" s="17"/>
    </row>
    <row r="23" spans="1:15" ht="18" customHeight="1">
      <c r="A23" s="9">
        <f>19-1</f>
        <v>18</v>
      </c>
      <c r="B23" s="10" t="s">
        <v>119</v>
      </c>
      <c r="C23" s="10" t="s">
        <v>120</v>
      </c>
      <c r="D23" s="13">
        <v>93.99</v>
      </c>
      <c r="E23" s="11">
        <v>27.5</v>
      </c>
      <c r="F23" s="11">
        <f t="shared" si="0"/>
        <v>2584.73</v>
      </c>
      <c r="G23" s="10"/>
      <c r="H23" s="12">
        <v>92.4</v>
      </c>
      <c r="I23" s="16" t="s">
        <v>120</v>
      </c>
      <c r="J23" s="16" t="s">
        <v>121</v>
      </c>
      <c r="K23" s="16" t="s">
        <v>122</v>
      </c>
      <c r="L23" s="16" t="s">
        <v>123</v>
      </c>
      <c r="M23" s="16" t="s">
        <v>121</v>
      </c>
      <c r="N23" s="16" t="s">
        <v>124</v>
      </c>
      <c r="O23" s="17"/>
    </row>
    <row r="24" spans="1:15" ht="18" customHeight="1">
      <c r="A24" s="9">
        <f>20-1</f>
        <v>19</v>
      </c>
      <c r="B24" s="10" t="s">
        <v>125</v>
      </c>
      <c r="C24" s="10" t="s">
        <v>126</v>
      </c>
      <c r="D24" s="13">
        <v>93.99</v>
      </c>
      <c r="E24" s="11">
        <v>32</v>
      </c>
      <c r="F24" s="11">
        <f t="shared" si="0"/>
        <v>3007.68</v>
      </c>
      <c r="G24" s="10"/>
      <c r="H24" s="12">
        <v>107.52</v>
      </c>
      <c r="I24" s="16" t="s">
        <v>126</v>
      </c>
      <c r="J24" s="16" t="s">
        <v>127</v>
      </c>
      <c r="K24" s="16" t="s">
        <v>128</v>
      </c>
      <c r="L24" s="16" t="s">
        <v>129</v>
      </c>
      <c r="M24" s="16" t="s">
        <v>127</v>
      </c>
      <c r="N24" s="16" t="s">
        <v>130</v>
      </c>
      <c r="O24" s="17"/>
    </row>
    <row r="25" spans="1:15" ht="18" customHeight="1">
      <c r="A25" s="9">
        <f>21-1</f>
        <v>20</v>
      </c>
      <c r="B25" s="10" t="s">
        <v>131</v>
      </c>
      <c r="C25" s="10" t="s">
        <v>132</v>
      </c>
      <c r="D25" s="13">
        <v>93.99</v>
      </c>
      <c r="E25" s="11">
        <v>33.299999999999997</v>
      </c>
      <c r="F25" s="11">
        <f t="shared" si="0"/>
        <v>3129.87</v>
      </c>
      <c r="G25" s="10"/>
      <c r="H25" s="12">
        <v>111.89</v>
      </c>
      <c r="I25" s="16" t="s">
        <v>132</v>
      </c>
      <c r="J25" s="16" t="s">
        <v>133</v>
      </c>
      <c r="K25" s="16" t="s">
        <v>134</v>
      </c>
      <c r="L25" s="16" t="s">
        <v>135</v>
      </c>
      <c r="M25" s="16" t="s">
        <v>133</v>
      </c>
      <c r="N25" s="16" t="s">
        <v>136</v>
      </c>
      <c r="O25" s="17"/>
    </row>
    <row r="26" spans="1:15" ht="18" customHeight="1">
      <c r="A26" s="9">
        <f>22-1</f>
        <v>21</v>
      </c>
      <c r="B26" s="10" t="s">
        <v>137</v>
      </c>
      <c r="C26" s="10" t="s">
        <v>138</v>
      </c>
      <c r="D26" s="13">
        <v>93.99</v>
      </c>
      <c r="E26" s="11">
        <v>16</v>
      </c>
      <c r="F26" s="11">
        <f t="shared" si="0"/>
        <v>1503.84</v>
      </c>
      <c r="G26" s="10"/>
      <c r="H26" s="12">
        <v>53.76</v>
      </c>
      <c r="I26" s="16" t="s">
        <v>138</v>
      </c>
      <c r="J26" s="16" t="s">
        <v>139</v>
      </c>
      <c r="K26" s="16" t="s">
        <v>140</v>
      </c>
      <c r="L26" s="16" t="s">
        <v>141</v>
      </c>
      <c r="M26" s="16" t="s">
        <v>139</v>
      </c>
      <c r="N26" s="16" t="s">
        <v>142</v>
      </c>
      <c r="O26" s="17"/>
    </row>
    <row r="27" spans="1:15" ht="18" customHeight="1">
      <c r="A27" s="9">
        <f>23-1</f>
        <v>22</v>
      </c>
      <c r="B27" s="10" t="s">
        <v>143</v>
      </c>
      <c r="C27" s="10" t="s">
        <v>144</v>
      </c>
      <c r="D27" s="13">
        <v>93.99</v>
      </c>
      <c r="E27" s="11">
        <v>32</v>
      </c>
      <c r="F27" s="11">
        <f t="shared" si="0"/>
        <v>3007.68</v>
      </c>
      <c r="G27" s="10"/>
      <c r="H27" s="12">
        <v>107.52</v>
      </c>
      <c r="I27" s="16" t="s">
        <v>144</v>
      </c>
      <c r="J27" s="16" t="s">
        <v>145</v>
      </c>
      <c r="K27" s="16" t="s">
        <v>146</v>
      </c>
      <c r="L27" s="16" t="s">
        <v>147</v>
      </c>
      <c r="M27" s="16" t="s">
        <v>145</v>
      </c>
      <c r="N27" s="16" t="s">
        <v>148</v>
      </c>
      <c r="O27" s="17"/>
    </row>
    <row r="28" spans="1:15" ht="18" customHeight="1">
      <c r="A28" s="9">
        <f>24-1</f>
        <v>23</v>
      </c>
      <c r="B28" s="10" t="s">
        <v>149</v>
      </c>
      <c r="C28" s="10" t="s">
        <v>150</v>
      </c>
      <c r="D28" s="13">
        <v>93.99</v>
      </c>
      <c r="E28" s="11">
        <v>41.9</v>
      </c>
      <c r="F28" s="11">
        <f t="shared" si="0"/>
        <v>3938.18</v>
      </c>
      <c r="G28" s="10"/>
      <c r="H28" s="12">
        <v>140.78</v>
      </c>
      <c r="I28" s="16" t="s">
        <v>150</v>
      </c>
      <c r="J28" s="16" t="s">
        <v>151</v>
      </c>
      <c r="K28" s="16" t="s">
        <v>152</v>
      </c>
      <c r="L28" s="16" t="s">
        <v>153</v>
      </c>
      <c r="M28" s="16" t="s">
        <v>151</v>
      </c>
      <c r="N28" s="16" t="s">
        <v>154</v>
      </c>
      <c r="O28" s="17"/>
    </row>
    <row r="29" spans="1:15" ht="18" customHeight="1">
      <c r="A29" s="9">
        <f>25-1</f>
        <v>24</v>
      </c>
      <c r="B29" s="10" t="s">
        <v>155</v>
      </c>
      <c r="C29" s="10" t="s">
        <v>156</v>
      </c>
      <c r="D29" s="13">
        <v>93.99</v>
      </c>
      <c r="E29" s="11">
        <v>30.8</v>
      </c>
      <c r="F29" s="11">
        <f t="shared" si="0"/>
        <v>2894.89</v>
      </c>
      <c r="G29" s="10"/>
      <c r="H29" s="12">
        <v>103.49</v>
      </c>
      <c r="I29" s="16" t="s">
        <v>156</v>
      </c>
      <c r="J29" s="16" t="s">
        <v>157</v>
      </c>
      <c r="K29" s="16" t="s">
        <v>158</v>
      </c>
      <c r="L29" s="16" t="s">
        <v>159</v>
      </c>
      <c r="M29" s="16" t="s">
        <v>157</v>
      </c>
      <c r="N29" s="16" t="s">
        <v>160</v>
      </c>
      <c r="O29" s="17"/>
    </row>
    <row r="30" spans="1:15" ht="18" customHeight="1">
      <c r="A30" s="9">
        <f>26-1</f>
        <v>25</v>
      </c>
      <c r="B30" s="10" t="s">
        <v>161</v>
      </c>
      <c r="C30" s="10" t="s">
        <v>162</v>
      </c>
      <c r="D30" s="13">
        <v>93.99</v>
      </c>
      <c r="E30" s="11">
        <v>41.8</v>
      </c>
      <c r="F30" s="11">
        <f t="shared" si="0"/>
        <v>3928.78</v>
      </c>
      <c r="G30" s="10"/>
      <c r="H30" s="12">
        <v>140.44999999999999</v>
      </c>
      <c r="I30" s="16" t="s">
        <v>162</v>
      </c>
      <c r="J30" s="16" t="s">
        <v>163</v>
      </c>
      <c r="K30" s="16" t="s">
        <v>164</v>
      </c>
      <c r="L30" s="16" t="s">
        <v>165</v>
      </c>
      <c r="M30" s="16" t="s">
        <v>163</v>
      </c>
      <c r="N30" s="16" t="s">
        <v>166</v>
      </c>
      <c r="O30" s="17"/>
    </row>
    <row r="31" spans="1:15" ht="18" customHeight="1">
      <c r="A31" s="9">
        <f>27-1</f>
        <v>26</v>
      </c>
      <c r="B31" s="10" t="s">
        <v>167</v>
      </c>
      <c r="C31" s="10" t="s">
        <v>168</v>
      </c>
      <c r="D31" s="13">
        <v>93.99</v>
      </c>
      <c r="E31" s="11">
        <v>11.5</v>
      </c>
      <c r="F31" s="11">
        <f t="shared" si="0"/>
        <v>1080.8900000000001</v>
      </c>
      <c r="G31" s="10"/>
      <c r="H31" s="12">
        <v>38.64</v>
      </c>
      <c r="I31" s="16" t="s">
        <v>168</v>
      </c>
      <c r="J31" s="16" t="s">
        <v>169</v>
      </c>
      <c r="K31" s="16" t="s">
        <v>170</v>
      </c>
      <c r="L31" s="16" t="s">
        <v>171</v>
      </c>
      <c r="M31" s="16" t="s">
        <v>169</v>
      </c>
      <c r="N31" s="16" t="s">
        <v>172</v>
      </c>
      <c r="O31" s="17"/>
    </row>
    <row r="32" spans="1:15" ht="18" customHeight="1">
      <c r="A32" s="9">
        <f>28-1</f>
        <v>27</v>
      </c>
      <c r="B32" s="10" t="s">
        <v>173</v>
      </c>
      <c r="C32" s="10" t="s">
        <v>174</v>
      </c>
      <c r="D32" s="13">
        <v>93.99</v>
      </c>
      <c r="E32" s="11">
        <v>16</v>
      </c>
      <c r="F32" s="11">
        <f t="shared" si="0"/>
        <v>1503.84</v>
      </c>
      <c r="G32" s="10"/>
      <c r="H32" s="12">
        <v>53.76</v>
      </c>
      <c r="I32" s="16" t="s">
        <v>174</v>
      </c>
      <c r="J32" s="16" t="s">
        <v>175</v>
      </c>
      <c r="K32" s="16" t="s">
        <v>176</v>
      </c>
      <c r="L32" s="16" t="s">
        <v>177</v>
      </c>
      <c r="M32" s="16" t="s">
        <v>175</v>
      </c>
      <c r="N32" s="16" t="s">
        <v>178</v>
      </c>
      <c r="O32" s="17"/>
    </row>
    <row r="33" spans="1:15" ht="18" customHeight="1">
      <c r="A33" s="9">
        <f>29-1</f>
        <v>28</v>
      </c>
      <c r="B33" s="10" t="s">
        <v>179</v>
      </c>
      <c r="C33" s="10" t="s">
        <v>180</v>
      </c>
      <c r="D33" s="13">
        <v>93.99</v>
      </c>
      <c r="E33" s="11">
        <v>23.7</v>
      </c>
      <c r="F33" s="11">
        <f t="shared" si="0"/>
        <v>2227.56</v>
      </c>
      <c r="G33" s="10"/>
      <c r="H33" s="12">
        <v>79.63</v>
      </c>
      <c r="I33" s="16" t="s">
        <v>180</v>
      </c>
      <c r="J33" s="16" t="s">
        <v>181</v>
      </c>
      <c r="K33" s="16" t="s">
        <v>182</v>
      </c>
      <c r="L33" s="16" t="s">
        <v>183</v>
      </c>
      <c r="M33" s="16" t="s">
        <v>181</v>
      </c>
      <c r="N33" s="16" t="s">
        <v>184</v>
      </c>
      <c r="O33" s="17"/>
    </row>
    <row r="34" spans="1:15" ht="18" customHeight="1">
      <c r="A34" s="9">
        <f>30-1</f>
        <v>29</v>
      </c>
      <c r="B34" s="10" t="s">
        <v>185</v>
      </c>
      <c r="C34" s="10" t="s">
        <v>186</v>
      </c>
      <c r="D34" s="13">
        <v>93.99</v>
      </c>
      <c r="E34" s="11">
        <v>32</v>
      </c>
      <c r="F34" s="11">
        <f t="shared" si="0"/>
        <v>3007.68</v>
      </c>
      <c r="G34" s="10"/>
      <c r="H34" s="12">
        <v>107.52</v>
      </c>
      <c r="I34" s="16" t="s">
        <v>186</v>
      </c>
      <c r="J34" s="16" t="s">
        <v>187</v>
      </c>
      <c r="K34" s="16" t="s">
        <v>188</v>
      </c>
      <c r="L34" s="16" t="s">
        <v>189</v>
      </c>
      <c r="M34" s="16" t="s">
        <v>187</v>
      </c>
      <c r="N34" s="16" t="s">
        <v>190</v>
      </c>
      <c r="O34" s="17"/>
    </row>
    <row r="35" spans="1:15" ht="18" customHeight="1">
      <c r="A35" s="9">
        <f>31-1</f>
        <v>30</v>
      </c>
      <c r="B35" s="10" t="s">
        <v>191</v>
      </c>
      <c r="C35" s="10" t="s">
        <v>192</v>
      </c>
      <c r="D35" s="13">
        <v>93.99</v>
      </c>
      <c r="E35" s="11">
        <v>11</v>
      </c>
      <c r="F35" s="11">
        <f t="shared" si="0"/>
        <v>1033.8900000000001</v>
      </c>
      <c r="G35" s="10"/>
      <c r="H35" s="12">
        <v>36.96</v>
      </c>
      <c r="I35" s="16" t="s">
        <v>192</v>
      </c>
      <c r="J35" s="16" t="s">
        <v>193</v>
      </c>
      <c r="K35" s="16" t="s">
        <v>194</v>
      </c>
      <c r="L35" s="16" t="s">
        <v>195</v>
      </c>
      <c r="M35" s="16" t="s">
        <v>193</v>
      </c>
      <c r="N35" s="16" t="s">
        <v>196</v>
      </c>
      <c r="O35" s="17"/>
    </row>
    <row r="36" spans="1:15" ht="18" customHeight="1">
      <c r="A36" s="9">
        <f>32-1</f>
        <v>31</v>
      </c>
      <c r="B36" s="10" t="s">
        <v>197</v>
      </c>
      <c r="C36" s="10" t="s">
        <v>198</v>
      </c>
      <c r="D36" s="13">
        <v>93.99</v>
      </c>
      <c r="E36" s="11">
        <v>19.5</v>
      </c>
      <c r="F36" s="11">
        <f t="shared" si="0"/>
        <v>1832.81</v>
      </c>
      <c r="G36" s="10"/>
      <c r="H36" s="12">
        <v>65.52</v>
      </c>
      <c r="I36" s="16" t="s">
        <v>198</v>
      </c>
      <c r="J36" s="16" t="s">
        <v>199</v>
      </c>
      <c r="K36" s="16" t="s">
        <v>200</v>
      </c>
      <c r="L36" s="16" t="s">
        <v>201</v>
      </c>
      <c r="M36" s="16" t="s">
        <v>199</v>
      </c>
      <c r="N36" s="16" t="s">
        <v>202</v>
      </c>
      <c r="O36" s="17"/>
    </row>
    <row r="37" spans="1:15" ht="18" customHeight="1">
      <c r="A37" s="9">
        <f>33-1</f>
        <v>32</v>
      </c>
      <c r="B37" s="10" t="s">
        <v>203</v>
      </c>
      <c r="C37" s="10" t="s">
        <v>204</v>
      </c>
      <c r="D37" s="13">
        <v>93.99</v>
      </c>
      <c r="E37" s="11">
        <v>40</v>
      </c>
      <c r="F37" s="11">
        <f t="shared" si="0"/>
        <v>3759.6</v>
      </c>
      <c r="G37" s="10"/>
      <c r="H37" s="12">
        <v>134.4</v>
      </c>
      <c r="I37" s="16" t="s">
        <v>204</v>
      </c>
      <c r="J37" s="16" t="s">
        <v>205</v>
      </c>
      <c r="K37" s="16" t="s">
        <v>206</v>
      </c>
      <c r="L37" s="16" t="s">
        <v>207</v>
      </c>
      <c r="M37" s="16" t="s">
        <v>205</v>
      </c>
      <c r="N37" s="16" t="s">
        <v>208</v>
      </c>
      <c r="O37" s="17"/>
    </row>
    <row r="38" spans="1:15" ht="18" customHeight="1">
      <c r="A38" s="9">
        <f>34-1</f>
        <v>33</v>
      </c>
      <c r="B38" s="10" t="s">
        <v>209</v>
      </c>
      <c r="C38" s="10" t="s">
        <v>210</v>
      </c>
      <c r="D38" s="13">
        <v>93.99</v>
      </c>
      <c r="E38" s="11">
        <v>49</v>
      </c>
      <c r="F38" s="11">
        <f t="shared" si="0"/>
        <v>4605.51</v>
      </c>
      <c r="G38" s="10"/>
      <c r="H38" s="12">
        <v>164.64</v>
      </c>
      <c r="I38" s="16" t="s">
        <v>210</v>
      </c>
      <c r="J38" s="16" t="s">
        <v>211</v>
      </c>
      <c r="K38" s="16" t="s">
        <v>212</v>
      </c>
      <c r="L38" s="16" t="s">
        <v>213</v>
      </c>
      <c r="M38" s="16" t="s">
        <v>211</v>
      </c>
      <c r="N38" s="16" t="s">
        <v>214</v>
      </c>
      <c r="O38" s="17"/>
    </row>
    <row r="39" spans="1:15" ht="18" customHeight="1">
      <c r="A39" s="9">
        <f>35-1</f>
        <v>34</v>
      </c>
      <c r="B39" s="10" t="s">
        <v>215</v>
      </c>
      <c r="C39" s="10" t="s">
        <v>216</v>
      </c>
      <c r="D39" s="13">
        <v>93.99</v>
      </c>
      <c r="E39" s="11">
        <v>8</v>
      </c>
      <c r="F39" s="11">
        <f t="shared" si="0"/>
        <v>751.92</v>
      </c>
      <c r="G39" s="10"/>
      <c r="H39" s="12">
        <v>26.88</v>
      </c>
      <c r="I39" s="16" t="s">
        <v>216</v>
      </c>
      <c r="J39" s="16" t="s">
        <v>217</v>
      </c>
      <c r="K39" s="16" t="s">
        <v>218</v>
      </c>
      <c r="L39" s="16" t="s">
        <v>219</v>
      </c>
      <c r="M39" s="16" t="s">
        <v>217</v>
      </c>
      <c r="N39" s="16" t="s">
        <v>220</v>
      </c>
      <c r="O39" s="17"/>
    </row>
    <row r="40" spans="1:15" ht="18" customHeight="1">
      <c r="A40" s="9">
        <f>36-1</f>
        <v>35</v>
      </c>
      <c r="B40" s="10" t="s">
        <v>221</v>
      </c>
      <c r="C40" s="10" t="s">
        <v>222</v>
      </c>
      <c r="D40" s="13">
        <v>93.99</v>
      </c>
      <c r="E40" s="11">
        <v>35.5</v>
      </c>
      <c r="F40" s="11">
        <f t="shared" si="0"/>
        <v>3336.65</v>
      </c>
      <c r="G40" s="10"/>
      <c r="H40" s="12">
        <v>118.93</v>
      </c>
      <c r="I40" s="16" t="s">
        <v>222</v>
      </c>
      <c r="J40" s="16" t="s">
        <v>223</v>
      </c>
      <c r="K40" s="16" t="s">
        <v>224</v>
      </c>
      <c r="L40" s="16" t="s">
        <v>225</v>
      </c>
      <c r="M40" s="16" t="s">
        <v>223</v>
      </c>
      <c r="N40" s="16" t="s">
        <v>226</v>
      </c>
      <c r="O40" s="17"/>
    </row>
    <row r="41" spans="1:15" ht="18" customHeight="1">
      <c r="A41" s="9">
        <f>37-1</f>
        <v>36</v>
      </c>
      <c r="B41" s="10" t="s">
        <v>227</v>
      </c>
      <c r="C41" s="10" t="s">
        <v>228</v>
      </c>
      <c r="D41" s="13">
        <v>93.99</v>
      </c>
      <c r="E41" s="11">
        <v>80</v>
      </c>
      <c r="F41" s="11">
        <f t="shared" si="0"/>
        <v>7519.2</v>
      </c>
      <c r="G41" s="10"/>
      <c r="H41" s="12">
        <v>268.8</v>
      </c>
      <c r="I41" s="16" t="s">
        <v>228</v>
      </c>
      <c r="J41" s="16" t="s">
        <v>229</v>
      </c>
      <c r="K41" s="16" t="s">
        <v>230</v>
      </c>
      <c r="L41" s="16" t="s">
        <v>231</v>
      </c>
      <c r="M41" s="16" t="s">
        <v>229</v>
      </c>
      <c r="N41" s="16" t="s">
        <v>232</v>
      </c>
      <c r="O41" s="17"/>
    </row>
    <row r="42" spans="1:15" ht="18" customHeight="1">
      <c r="A42" s="9">
        <f>38-1</f>
        <v>37</v>
      </c>
      <c r="B42" s="10" t="s">
        <v>233</v>
      </c>
      <c r="C42" s="10" t="s">
        <v>234</v>
      </c>
      <c r="D42" s="13">
        <v>93.99</v>
      </c>
      <c r="E42" s="11">
        <v>51</v>
      </c>
      <c r="F42" s="11">
        <f t="shared" si="0"/>
        <v>4793.49</v>
      </c>
      <c r="G42" s="10"/>
      <c r="H42" s="12">
        <v>171.36</v>
      </c>
      <c r="I42" s="16" t="s">
        <v>234</v>
      </c>
      <c r="J42" s="16" t="s">
        <v>235</v>
      </c>
      <c r="K42" s="16" t="s">
        <v>236</v>
      </c>
      <c r="L42" s="16" t="s">
        <v>237</v>
      </c>
      <c r="M42" s="16" t="s">
        <v>235</v>
      </c>
      <c r="N42" s="16" t="s">
        <v>238</v>
      </c>
      <c r="O42" s="17"/>
    </row>
    <row r="43" spans="1:15" ht="18" customHeight="1">
      <c r="A43" s="9">
        <f>39-1</f>
        <v>38</v>
      </c>
      <c r="B43" s="10" t="s">
        <v>239</v>
      </c>
      <c r="C43" s="10" t="s">
        <v>240</v>
      </c>
      <c r="D43" s="13">
        <v>93.99</v>
      </c>
      <c r="E43" s="11">
        <v>43</v>
      </c>
      <c r="F43" s="11">
        <f t="shared" si="0"/>
        <v>4041.57</v>
      </c>
      <c r="G43" s="10"/>
      <c r="H43" s="12">
        <v>144.47999999999999</v>
      </c>
      <c r="I43" s="16" t="s">
        <v>240</v>
      </c>
      <c r="J43" s="16" t="s">
        <v>241</v>
      </c>
      <c r="K43" s="16" t="s">
        <v>242</v>
      </c>
      <c r="L43" s="16" t="s">
        <v>243</v>
      </c>
      <c r="M43" s="16" t="s">
        <v>241</v>
      </c>
      <c r="N43" s="16" t="s">
        <v>244</v>
      </c>
      <c r="O43" s="17"/>
    </row>
    <row r="44" spans="1:15" ht="18" customHeight="1">
      <c r="A44" s="9">
        <f>40-1</f>
        <v>39</v>
      </c>
      <c r="B44" s="10" t="s">
        <v>245</v>
      </c>
      <c r="C44" s="10" t="s">
        <v>246</v>
      </c>
      <c r="D44" s="13">
        <v>93.99</v>
      </c>
      <c r="E44" s="11">
        <v>16</v>
      </c>
      <c r="F44" s="11">
        <f t="shared" si="0"/>
        <v>1503.84</v>
      </c>
      <c r="G44" s="10"/>
      <c r="H44" s="12">
        <v>53.76</v>
      </c>
      <c r="I44" s="16" t="s">
        <v>246</v>
      </c>
      <c r="J44" s="16" t="s">
        <v>247</v>
      </c>
      <c r="K44" s="16" t="s">
        <v>248</v>
      </c>
      <c r="L44" s="16" t="s">
        <v>249</v>
      </c>
      <c r="M44" s="16" t="s">
        <v>247</v>
      </c>
      <c r="N44" s="16" t="s">
        <v>250</v>
      </c>
      <c r="O44" s="17"/>
    </row>
    <row r="45" spans="1:15" ht="18" customHeight="1">
      <c r="A45" s="9">
        <f>41-1</f>
        <v>40</v>
      </c>
      <c r="B45" s="10" t="s">
        <v>251</v>
      </c>
      <c r="C45" s="10" t="s">
        <v>252</v>
      </c>
      <c r="D45" s="13">
        <v>93.99</v>
      </c>
      <c r="E45" s="11">
        <v>24</v>
      </c>
      <c r="F45" s="11">
        <f t="shared" si="0"/>
        <v>2255.7600000000002</v>
      </c>
      <c r="G45" s="10"/>
      <c r="H45" s="12">
        <v>80.64</v>
      </c>
      <c r="I45" s="16" t="s">
        <v>252</v>
      </c>
      <c r="J45" s="16" t="s">
        <v>253</v>
      </c>
      <c r="K45" s="16" t="s">
        <v>254</v>
      </c>
      <c r="L45" s="16" t="s">
        <v>255</v>
      </c>
      <c r="M45" s="16" t="s">
        <v>253</v>
      </c>
      <c r="N45" s="16" t="s">
        <v>256</v>
      </c>
      <c r="O45" s="17"/>
    </row>
    <row r="46" spans="1:15" ht="18" customHeight="1">
      <c r="A46" s="9">
        <f>42-1</f>
        <v>41</v>
      </c>
      <c r="B46" s="10" t="s">
        <v>257</v>
      </c>
      <c r="C46" s="10" t="s">
        <v>258</v>
      </c>
      <c r="D46" s="13">
        <v>93.99</v>
      </c>
      <c r="E46" s="11">
        <v>27.5</v>
      </c>
      <c r="F46" s="11">
        <f t="shared" si="0"/>
        <v>2584.73</v>
      </c>
      <c r="G46" s="10"/>
      <c r="H46" s="12">
        <v>92.4</v>
      </c>
      <c r="I46" s="16" t="s">
        <v>258</v>
      </c>
      <c r="J46" s="16" t="s">
        <v>259</v>
      </c>
      <c r="K46" s="16" t="s">
        <v>260</v>
      </c>
      <c r="L46" s="16" t="s">
        <v>261</v>
      </c>
      <c r="M46" s="16" t="s">
        <v>259</v>
      </c>
      <c r="N46" s="16" t="s">
        <v>262</v>
      </c>
      <c r="O46" s="17"/>
    </row>
    <row r="47" spans="1:15" ht="18" customHeight="1">
      <c r="A47" s="9">
        <f>43-1</f>
        <v>42</v>
      </c>
      <c r="B47" s="10" t="s">
        <v>263</v>
      </c>
      <c r="C47" s="10" t="s">
        <v>264</v>
      </c>
      <c r="D47" s="13">
        <v>93.99</v>
      </c>
      <c r="E47" s="11">
        <v>11.5</v>
      </c>
      <c r="F47" s="11">
        <f t="shared" si="0"/>
        <v>1080.8900000000001</v>
      </c>
      <c r="G47" s="10"/>
      <c r="H47" s="12">
        <v>38.64</v>
      </c>
      <c r="I47" s="16" t="s">
        <v>264</v>
      </c>
      <c r="J47" s="16" t="s">
        <v>265</v>
      </c>
      <c r="K47" s="16" t="s">
        <v>266</v>
      </c>
      <c r="L47" s="16" t="s">
        <v>267</v>
      </c>
      <c r="M47" s="16" t="s">
        <v>265</v>
      </c>
      <c r="N47" s="16" t="s">
        <v>268</v>
      </c>
      <c r="O47" s="17"/>
    </row>
    <row r="48" spans="1:15" ht="18" customHeight="1">
      <c r="A48" s="9">
        <f>44-1</f>
        <v>43</v>
      </c>
      <c r="B48" s="10" t="s">
        <v>269</v>
      </c>
      <c r="C48" s="10" t="s">
        <v>270</v>
      </c>
      <c r="D48" s="13">
        <v>93.99</v>
      </c>
      <c r="E48" s="11">
        <v>24</v>
      </c>
      <c r="F48" s="11">
        <f t="shared" si="0"/>
        <v>2255.7600000000002</v>
      </c>
      <c r="G48" s="10"/>
      <c r="H48" s="12">
        <v>80.64</v>
      </c>
      <c r="I48" s="16" t="s">
        <v>270</v>
      </c>
      <c r="J48" s="16" t="s">
        <v>271</v>
      </c>
      <c r="K48" s="16" t="s">
        <v>272</v>
      </c>
      <c r="L48" s="16" t="s">
        <v>273</v>
      </c>
      <c r="M48" s="16" t="s">
        <v>271</v>
      </c>
      <c r="N48" s="16" t="s">
        <v>274</v>
      </c>
      <c r="O48" s="17"/>
    </row>
    <row r="49" spans="1:15" ht="18" customHeight="1">
      <c r="A49" s="9">
        <f>45-1</f>
        <v>44</v>
      </c>
      <c r="B49" s="10" t="s">
        <v>275</v>
      </c>
      <c r="C49" s="10" t="s">
        <v>276</v>
      </c>
      <c r="D49" s="13">
        <v>93.99</v>
      </c>
      <c r="E49" s="11">
        <v>24</v>
      </c>
      <c r="F49" s="11">
        <f t="shared" si="0"/>
        <v>2255.7600000000002</v>
      </c>
      <c r="G49" s="10"/>
      <c r="H49" s="12">
        <v>80.64</v>
      </c>
      <c r="I49" s="16" t="s">
        <v>276</v>
      </c>
      <c r="J49" s="16" t="s">
        <v>277</v>
      </c>
      <c r="K49" s="16" t="s">
        <v>278</v>
      </c>
      <c r="L49" s="16" t="s">
        <v>279</v>
      </c>
      <c r="M49" s="16" t="s">
        <v>277</v>
      </c>
      <c r="N49" s="16" t="s">
        <v>280</v>
      </c>
      <c r="O49" s="17"/>
    </row>
    <row r="50" spans="1:15" ht="18" customHeight="1">
      <c r="A50" s="9">
        <f>46-1</f>
        <v>45</v>
      </c>
      <c r="B50" s="10" t="s">
        <v>281</v>
      </c>
      <c r="C50" s="10" t="s">
        <v>282</v>
      </c>
      <c r="D50" s="13">
        <v>93.99</v>
      </c>
      <c r="E50" s="11">
        <v>32</v>
      </c>
      <c r="F50" s="11">
        <f t="shared" si="0"/>
        <v>3007.68</v>
      </c>
      <c r="G50" s="10"/>
      <c r="H50" s="12">
        <v>107.52</v>
      </c>
      <c r="I50" s="16" t="s">
        <v>282</v>
      </c>
      <c r="J50" s="16" t="s">
        <v>283</v>
      </c>
      <c r="K50" s="16" t="s">
        <v>284</v>
      </c>
      <c r="L50" s="16" t="s">
        <v>285</v>
      </c>
      <c r="M50" s="16" t="s">
        <v>283</v>
      </c>
      <c r="N50" s="16" t="s">
        <v>286</v>
      </c>
      <c r="O50" s="17"/>
    </row>
    <row r="51" spans="1:15" ht="18" customHeight="1">
      <c r="A51" s="9">
        <f>47-1</f>
        <v>46</v>
      </c>
      <c r="B51" s="10" t="s">
        <v>287</v>
      </c>
      <c r="C51" s="10" t="s">
        <v>288</v>
      </c>
      <c r="D51" s="13">
        <v>93.99</v>
      </c>
      <c r="E51" s="11">
        <v>27.5</v>
      </c>
      <c r="F51" s="11">
        <f t="shared" si="0"/>
        <v>2584.73</v>
      </c>
      <c r="G51" s="10"/>
      <c r="H51" s="12">
        <v>92.4</v>
      </c>
      <c r="I51" s="16" t="s">
        <v>288</v>
      </c>
      <c r="J51" s="16" t="s">
        <v>289</v>
      </c>
      <c r="K51" s="16" t="s">
        <v>290</v>
      </c>
      <c r="L51" s="16" t="s">
        <v>291</v>
      </c>
      <c r="M51" s="16" t="s">
        <v>289</v>
      </c>
      <c r="N51" s="16" t="s">
        <v>292</v>
      </c>
      <c r="O51" s="17"/>
    </row>
    <row r="52" spans="1:15" ht="18" customHeight="1">
      <c r="A52" s="9">
        <f>48-1</f>
        <v>47</v>
      </c>
      <c r="B52" s="10" t="s">
        <v>293</v>
      </c>
      <c r="C52" s="10" t="s">
        <v>294</v>
      </c>
      <c r="D52" s="13">
        <v>93.99</v>
      </c>
      <c r="E52" s="11">
        <v>40</v>
      </c>
      <c r="F52" s="11">
        <f t="shared" si="0"/>
        <v>3759.6</v>
      </c>
      <c r="G52" s="10"/>
      <c r="H52" s="12">
        <v>134.4</v>
      </c>
      <c r="I52" s="16" t="s">
        <v>294</v>
      </c>
      <c r="J52" s="16" t="s">
        <v>295</v>
      </c>
      <c r="K52" s="16" t="s">
        <v>296</v>
      </c>
      <c r="L52" s="16" t="s">
        <v>297</v>
      </c>
      <c r="M52" s="16" t="s">
        <v>295</v>
      </c>
      <c r="N52" s="16" t="s">
        <v>298</v>
      </c>
      <c r="O52" s="17"/>
    </row>
    <row r="53" spans="1:15" ht="18" customHeight="1">
      <c r="A53" s="9">
        <f>49-1</f>
        <v>48</v>
      </c>
      <c r="B53" s="10" t="s">
        <v>299</v>
      </c>
      <c r="C53" s="10" t="s">
        <v>300</v>
      </c>
      <c r="D53" s="13">
        <v>93.99</v>
      </c>
      <c r="E53" s="11">
        <v>38</v>
      </c>
      <c r="F53" s="11">
        <f t="shared" si="0"/>
        <v>3571.62</v>
      </c>
      <c r="G53" s="10"/>
      <c r="H53" s="12">
        <v>127.68</v>
      </c>
      <c r="I53" s="16" t="s">
        <v>300</v>
      </c>
      <c r="J53" s="16" t="s">
        <v>301</v>
      </c>
      <c r="K53" s="16" t="s">
        <v>302</v>
      </c>
      <c r="L53" s="16" t="s">
        <v>303</v>
      </c>
      <c r="M53" s="16" t="s">
        <v>301</v>
      </c>
      <c r="N53" s="16" t="s">
        <v>304</v>
      </c>
      <c r="O53" s="17"/>
    </row>
    <row r="54" spans="1:15" ht="18" customHeight="1">
      <c r="A54" s="9">
        <f>50-1</f>
        <v>49</v>
      </c>
      <c r="B54" s="10" t="s">
        <v>305</v>
      </c>
      <c r="C54" s="10" t="s">
        <v>306</v>
      </c>
      <c r="D54" s="13">
        <v>93.99</v>
      </c>
      <c r="E54" s="11">
        <v>19.5</v>
      </c>
      <c r="F54" s="11">
        <f t="shared" si="0"/>
        <v>1832.81</v>
      </c>
      <c r="G54" s="10"/>
      <c r="H54" s="12">
        <v>65.52</v>
      </c>
      <c r="I54" s="16" t="s">
        <v>306</v>
      </c>
      <c r="J54" s="16" t="s">
        <v>307</v>
      </c>
      <c r="K54" s="16" t="s">
        <v>308</v>
      </c>
      <c r="L54" s="16" t="s">
        <v>309</v>
      </c>
      <c r="M54" s="16" t="s">
        <v>307</v>
      </c>
      <c r="N54" s="16" t="s">
        <v>310</v>
      </c>
      <c r="O54" s="17"/>
    </row>
    <row r="55" spans="1:15" ht="18" customHeight="1">
      <c r="A55" s="9">
        <f>51-1</f>
        <v>50</v>
      </c>
      <c r="B55" s="10" t="s">
        <v>311</v>
      </c>
      <c r="C55" s="10" t="s">
        <v>312</v>
      </c>
      <c r="D55" s="13">
        <v>93.99</v>
      </c>
      <c r="E55" s="11">
        <v>19.5</v>
      </c>
      <c r="F55" s="11">
        <f t="shared" si="0"/>
        <v>1832.81</v>
      </c>
      <c r="G55" s="10"/>
      <c r="H55" s="12">
        <v>65.52</v>
      </c>
      <c r="I55" s="16" t="s">
        <v>312</v>
      </c>
      <c r="J55" s="16" t="s">
        <v>313</v>
      </c>
      <c r="K55" s="16" t="s">
        <v>314</v>
      </c>
      <c r="L55" s="16" t="s">
        <v>315</v>
      </c>
      <c r="M55" s="16" t="s">
        <v>313</v>
      </c>
      <c r="N55" s="16" t="s">
        <v>316</v>
      </c>
      <c r="O55" s="17"/>
    </row>
    <row r="56" spans="1:15" ht="18" customHeight="1">
      <c r="A56" s="9">
        <f>52-1</f>
        <v>51</v>
      </c>
      <c r="B56" s="10" t="s">
        <v>317</v>
      </c>
      <c r="C56" s="10" t="s">
        <v>318</v>
      </c>
      <c r="D56" s="13">
        <v>93.99</v>
      </c>
      <c r="E56" s="11">
        <v>32</v>
      </c>
      <c r="F56" s="11">
        <f t="shared" si="0"/>
        <v>3007.68</v>
      </c>
      <c r="G56" s="10"/>
      <c r="H56" s="12">
        <v>107.52</v>
      </c>
      <c r="I56" s="16" t="s">
        <v>318</v>
      </c>
      <c r="J56" s="16" t="s">
        <v>319</v>
      </c>
      <c r="K56" s="16" t="s">
        <v>320</v>
      </c>
      <c r="L56" s="16" t="s">
        <v>321</v>
      </c>
      <c r="M56" s="16" t="s">
        <v>319</v>
      </c>
      <c r="N56" s="16" t="s">
        <v>322</v>
      </c>
      <c r="O56" s="17"/>
    </row>
    <row r="57" spans="1:15" ht="18" customHeight="1">
      <c r="A57" s="9">
        <f>53-1</f>
        <v>52</v>
      </c>
      <c r="B57" s="10" t="s">
        <v>323</v>
      </c>
      <c r="C57" s="10" t="s">
        <v>324</v>
      </c>
      <c r="D57" s="13">
        <v>93.99</v>
      </c>
      <c r="E57" s="11">
        <v>32</v>
      </c>
      <c r="F57" s="11">
        <f t="shared" si="0"/>
        <v>3007.68</v>
      </c>
      <c r="G57" s="10"/>
      <c r="H57" s="12">
        <v>107.52</v>
      </c>
      <c r="I57" s="16" t="s">
        <v>324</v>
      </c>
      <c r="J57" s="16" t="s">
        <v>325</v>
      </c>
      <c r="K57" s="16" t="s">
        <v>326</v>
      </c>
      <c r="L57" s="16" t="s">
        <v>327</v>
      </c>
      <c r="M57" s="16" t="s">
        <v>325</v>
      </c>
      <c r="N57" s="16" t="s">
        <v>328</v>
      </c>
      <c r="O57" s="17"/>
    </row>
    <row r="58" spans="1:15" ht="18" customHeight="1">
      <c r="A58" s="9">
        <f>54-1</f>
        <v>53</v>
      </c>
      <c r="B58" s="10" t="s">
        <v>329</v>
      </c>
      <c r="C58" s="10" t="s">
        <v>330</v>
      </c>
      <c r="D58" s="13">
        <v>93.99</v>
      </c>
      <c r="E58" s="11">
        <v>55.2</v>
      </c>
      <c r="F58" s="11">
        <f t="shared" si="0"/>
        <v>5188.25</v>
      </c>
      <c r="G58" s="10"/>
      <c r="H58" s="12">
        <v>185.47</v>
      </c>
      <c r="I58" s="16" t="s">
        <v>330</v>
      </c>
      <c r="J58" s="16" t="s">
        <v>331</v>
      </c>
      <c r="K58" s="16" t="s">
        <v>332</v>
      </c>
      <c r="L58" s="16" t="s">
        <v>333</v>
      </c>
      <c r="M58" s="16" t="s">
        <v>331</v>
      </c>
      <c r="N58" s="16" t="s">
        <v>334</v>
      </c>
      <c r="O58" s="17"/>
    </row>
    <row r="59" spans="1:15" ht="18" customHeight="1">
      <c r="A59" s="9">
        <f>55-1</f>
        <v>54</v>
      </c>
      <c r="B59" s="10" t="s">
        <v>335</v>
      </c>
      <c r="C59" s="10" t="s">
        <v>336</v>
      </c>
      <c r="D59" s="13">
        <v>93.99</v>
      </c>
      <c r="E59" s="11">
        <v>51</v>
      </c>
      <c r="F59" s="11">
        <f t="shared" si="0"/>
        <v>4793.49</v>
      </c>
      <c r="G59" s="10"/>
      <c r="H59" s="12">
        <v>171.36</v>
      </c>
      <c r="I59" s="16" t="s">
        <v>336</v>
      </c>
      <c r="J59" s="16" t="s">
        <v>337</v>
      </c>
      <c r="K59" s="16" t="s">
        <v>338</v>
      </c>
      <c r="L59" s="16" t="s">
        <v>339</v>
      </c>
      <c r="M59" s="16" t="s">
        <v>337</v>
      </c>
      <c r="N59" s="16" t="s">
        <v>340</v>
      </c>
      <c r="O59" s="17"/>
    </row>
    <row r="60" spans="1:15" ht="18" customHeight="1">
      <c r="A60" s="9">
        <f>56-1</f>
        <v>55</v>
      </c>
      <c r="B60" s="10" t="s">
        <v>341</v>
      </c>
      <c r="C60" s="10" t="s">
        <v>342</v>
      </c>
      <c r="D60" s="13">
        <v>93.99</v>
      </c>
      <c r="E60" s="11">
        <v>43</v>
      </c>
      <c r="F60" s="11">
        <f t="shared" si="0"/>
        <v>4041.57</v>
      </c>
      <c r="G60" s="10"/>
      <c r="H60" s="12">
        <v>144.47999999999999</v>
      </c>
      <c r="I60" s="16" t="s">
        <v>342</v>
      </c>
      <c r="J60" s="16" t="s">
        <v>343</v>
      </c>
      <c r="K60" s="16" t="s">
        <v>344</v>
      </c>
      <c r="L60" s="16" t="s">
        <v>345</v>
      </c>
      <c r="M60" s="16" t="s">
        <v>343</v>
      </c>
      <c r="N60" s="16" t="s">
        <v>346</v>
      </c>
      <c r="O60" s="17"/>
    </row>
    <row r="61" spans="1:15" ht="18" customHeight="1">
      <c r="A61" s="9">
        <f>57-1</f>
        <v>56</v>
      </c>
      <c r="B61" s="10" t="s">
        <v>347</v>
      </c>
      <c r="C61" s="10" t="s">
        <v>348</v>
      </c>
      <c r="D61" s="13">
        <v>93.99</v>
      </c>
      <c r="E61" s="11">
        <v>27</v>
      </c>
      <c r="F61" s="11">
        <f t="shared" si="0"/>
        <v>2537.73</v>
      </c>
      <c r="G61" s="10"/>
      <c r="H61" s="12">
        <v>90.72</v>
      </c>
      <c r="I61" s="16" t="s">
        <v>348</v>
      </c>
      <c r="J61" s="16" t="s">
        <v>349</v>
      </c>
      <c r="K61" s="16" t="s">
        <v>350</v>
      </c>
      <c r="L61" s="16" t="s">
        <v>351</v>
      </c>
      <c r="M61" s="16" t="s">
        <v>349</v>
      </c>
      <c r="N61" s="16" t="s">
        <v>352</v>
      </c>
      <c r="O61" s="17"/>
    </row>
    <row r="62" spans="1:15" ht="18" customHeight="1">
      <c r="A62" s="9">
        <f>58-1</f>
        <v>57</v>
      </c>
      <c r="B62" s="10" t="s">
        <v>353</v>
      </c>
      <c r="C62" s="10" t="s">
        <v>354</v>
      </c>
      <c r="D62" s="13">
        <v>93.99</v>
      </c>
      <c r="E62" s="11">
        <v>24</v>
      </c>
      <c r="F62" s="11">
        <f t="shared" si="0"/>
        <v>2255.7600000000002</v>
      </c>
      <c r="G62" s="10"/>
      <c r="H62" s="12">
        <v>80.64</v>
      </c>
      <c r="I62" s="16" t="s">
        <v>354</v>
      </c>
      <c r="J62" s="16" t="s">
        <v>355</v>
      </c>
      <c r="K62" s="16" t="s">
        <v>356</v>
      </c>
      <c r="L62" s="16" t="s">
        <v>357</v>
      </c>
      <c r="M62" s="16" t="s">
        <v>355</v>
      </c>
      <c r="N62" s="16" t="s">
        <v>358</v>
      </c>
      <c r="O62" s="17"/>
    </row>
    <row r="63" spans="1:15" ht="18" customHeight="1">
      <c r="A63" s="9">
        <f>59-1</f>
        <v>58</v>
      </c>
      <c r="B63" s="10" t="s">
        <v>359</v>
      </c>
      <c r="C63" s="10" t="s">
        <v>360</v>
      </c>
      <c r="D63" s="13">
        <v>93.99</v>
      </c>
      <c r="E63" s="11">
        <v>56</v>
      </c>
      <c r="F63" s="11">
        <f t="shared" si="0"/>
        <v>5263.44</v>
      </c>
      <c r="G63" s="10"/>
      <c r="H63" s="12">
        <v>188.16</v>
      </c>
      <c r="I63" s="16" t="s">
        <v>360</v>
      </c>
      <c r="J63" s="16" t="s">
        <v>361</v>
      </c>
      <c r="K63" s="16" t="s">
        <v>362</v>
      </c>
      <c r="L63" s="16" t="s">
        <v>363</v>
      </c>
      <c r="M63" s="16" t="s">
        <v>361</v>
      </c>
      <c r="N63" s="16" t="s">
        <v>364</v>
      </c>
      <c r="O63" s="17"/>
    </row>
    <row r="64" spans="1:15" ht="18" customHeight="1">
      <c r="A64" s="9">
        <f>60-1</f>
        <v>59</v>
      </c>
      <c r="B64" s="10" t="s">
        <v>365</v>
      </c>
      <c r="C64" s="10" t="s">
        <v>366</v>
      </c>
      <c r="D64" s="13">
        <v>93.99</v>
      </c>
      <c r="E64" s="11">
        <v>27.5</v>
      </c>
      <c r="F64" s="11">
        <f t="shared" si="0"/>
        <v>2584.73</v>
      </c>
      <c r="G64" s="10"/>
      <c r="H64" s="12">
        <v>92.4</v>
      </c>
      <c r="I64" s="16" t="s">
        <v>366</v>
      </c>
      <c r="J64" s="16" t="s">
        <v>367</v>
      </c>
      <c r="K64" s="16" t="s">
        <v>368</v>
      </c>
      <c r="L64" s="16" t="s">
        <v>369</v>
      </c>
      <c r="M64" s="16" t="s">
        <v>367</v>
      </c>
      <c r="N64" s="16" t="s">
        <v>370</v>
      </c>
      <c r="O64" s="17"/>
    </row>
    <row r="65" spans="1:15" ht="18" customHeight="1">
      <c r="A65" s="9">
        <f>61-1</f>
        <v>60</v>
      </c>
      <c r="B65" s="10" t="s">
        <v>371</v>
      </c>
      <c r="C65" s="10" t="s">
        <v>372</v>
      </c>
      <c r="D65" s="13">
        <v>93.99</v>
      </c>
      <c r="E65" s="11">
        <v>32</v>
      </c>
      <c r="F65" s="11">
        <f t="shared" si="0"/>
        <v>3007.68</v>
      </c>
      <c r="G65" s="10"/>
      <c r="H65" s="12">
        <v>107.52</v>
      </c>
      <c r="I65" s="16" t="s">
        <v>372</v>
      </c>
      <c r="J65" s="16" t="s">
        <v>373</v>
      </c>
      <c r="K65" s="16" t="s">
        <v>374</v>
      </c>
      <c r="L65" s="16" t="s">
        <v>375</v>
      </c>
      <c r="M65" s="16" t="s">
        <v>373</v>
      </c>
      <c r="N65" s="16" t="s">
        <v>376</v>
      </c>
      <c r="O65" s="17"/>
    </row>
    <row r="66" spans="1:15" ht="18" customHeight="1">
      <c r="A66" s="9">
        <f>62-1</f>
        <v>61</v>
      </c>
      <c r="B66" s="10" t="s">
        <v>377</v>
      </c>
      <c r="C66" s="10" t="s">
        <v>378</v>
      </c>
      <c r="D66" s="13">
        <v>93.99</v>
      </c>
      <c r="E66" s="11">
        <v>40</v>
      </c>
      <c r="F66" s="11">
        <f t="shared" si="0"/>
        <v>3759.6</v>
      </c>
      <c r="G66" s="10"/>
      <c r="H66" s="12">
        <v>134</v>
      </c>
      <c r="I66" s="16" t="s">
        <v>378</v>
      </c>
      <c r="J66" s="16" t="s">
        <v>379</v>
      </c>
      <c r="K66" s="16" t="s">
        <v>380</v>
      </c>
      <c r="L66" s="16" t="s">
        <v>381</v>
      </c>
      <c r="M66" s="16" t="s">
        <v>379</v>
      </c>
      <c r="N66" s="16" t="s">
        <v>382</v>
      </c>
      <c r="O66" s="17"/>
    </row>
    <row r="67" spans="1:15" ht="18" customHeight="1">
      <c r="A67" s="9">
        <f>63-1</f>
        <v>62</v>
      </c>
      <c r="B67" s="10" t="s">
        <v>383</v>
      </c>
      <c r="C67" s="10" t="s">
        <v>384</v>
      </c>
      <c r="D67" s="13">
        <v>93.99</v>
      </c>
      <c r="E67" s="11">
        <v>43</v>
      </c>
      <c r="F67" s="11">
        <f t="shared" si="0"/>
        <v>4041.57</v>
      </c>
      <c r="G67" s="10"/>
      <c r="H67" s="12">
        <v>144.47999999999999</v>
      </c>
      <c r="I67" s="16" t="s">
        <v>384</v>
      </c>
      <c r="J67" s="16" t="s">
        <v>385</v>
      </c>
      <c r="K67" s="16" t="s">
        <v>386</v>
      </c>
      <c r="L67" s="16" t="s">
        <v>387</v>
      </c>
      <c r="M67" s="16" t="s">
        <v>385</v>
      </c>
      <c r="N67" s="16" t="s">
        <v>388</v>
      </c>
      <c r="O67" s="17"/>
    </row>
    <row r="68" spans="1:15" ht="18" customHeight="1">
      <c r="A68" s="9">
        <f>64-1</f>
        <v>63</v>
      </c>
      <c r="B68" s="10" t="s">
        <v>389</v>
      </c>
      <c r="C68" s="10" t="s">
        <v>390</v>
      </c>
      <c r="D68" s="13">
        <v>93.99</v>
      </c>
      <c r="E68" s="11">
        <v>32</v>
      </c>
      <c r="F68" s="11">
        <f t="shared" si="0"/>
        <v>3007.68</v>
      </c>
      <c r="G68" s="10"/>
      <c r="H68" s="12">
        <v>107.52</v>
      </c>
      <c r="I68" s="16" t="s">
        <v>390</v>
      </c>
      <c r="J68" s="16" t="s">
        <v>391</v>
      </c>
      <c r="K68" s="16" t="s">
        <v>392</v>
      </c>
      <c r="L68" s="16" t="s">
        <v>393</v>
      </c>
      <c r="M68" s="16" t="s">
        <v>391</v>
      </c>
      <c r="N68" s="16" t="s">
        <v>394</v>
      </c>
      <c r="O68" s="17"/>
    </row>
    <row r="69" spans="1:15" ht="18" customHeight="1">
      <c r="A69" s="9">
        <f>65-1</f>
        <v>64</v>
      </c>
      <c r="B69" s="10" t="s">
        <v>395</v>
      </c>
      <c r="C69" s="10" t="s">
        <v>396</v>
      </c>
      <c r="D69" s="13">
        <v>93.99</v>
      </c>
      <c r="E69" s="11">
        <v>27</v>
      </c>
      <c r="F69" s="11">
        <f t="shared" si="0"/>
        <v>2537.73</v>
      </c>
      <c r="G69" s="10"/>
      <c r="H69" s="12">
        <v>90.72</v>
      </c>
      <c r="I69" s="16" t="s">
        <v>396</v>
      </c>
      <c r="J69" s="16" t="s">
        <v>397</v>
      </c>
      <c r="K69" s="16" t="s">
        <v>398</v>
      </c>
      <c r="L69" s="16" t="s">
        <v>399</v>
      </c>
      <c r="M69" s="16" t="s">
        <v>397</v>
      </c>
      <c r="N69" s="16" t="s">
        <v>400</v>
      </c>
      <c r="O69" s="17"/>
    </row>
    <row r="70" spans="1:15" ht="18" customHeight="1">
      <c r="A70" s="9">
        <f>66-1</f>
        <v>65</v>
      </c>
      <c r="B70" s="10" t="s">
        <v>401</v>
      </c>
      <c r="C70" s="10" t="s">
        <v>402</v>
      </c>
      <c r="D70" s="13">
        <v>93.99</v>
      </c>
      <c r="E70" s="11">
        <v>48</v>
      </c>
      <c r="F70" s="11">
        <f t="shared" ref="F70:F133" si="1">ROUND((ROUND(D70,2)*ROUND(E70,2)),2)</f>
        <v>4511.5200000000004</v>
      </c>
      <c r="G70" s="10"/>
      <c r="H70" s="12">
        <v>161.28</v>
      </c>
      <c r="I70" s="16" t="s">
        <v>402</v>
      </c>
      <c r="J70" s="16" t="s">
        <v>403</v>
      </c>
      <c r="K70" s="16" t="s">
        <v>404</v>
      </c>
      <c r="L70" s="16" t="s">
        <v>405</v>
      </c>
      <c r="M70" s="16" t="s">
        <v>403</v>
      </c>
      <c r="N70" s="16" t="s">
        <v>406</v>
      </c>
      <c r="O70" s="17"/>
    </row>
    <row r="71" spans="1:15" ht="18" customHeight="1">
      <c r="A71" s="9">
        <f>67-1</f>
        <v>66</v>
      </c>
      <c r="B71" s="10" t="s">
        <v>407</v>
      </c>
      <c r="C71" s="10" t="s">
        <v>408</v>
      </c>
      <c r="D71" s="13">
        <v>93.99</v>
      </c>
      <c r="E71" s="11">
        <v>43</v>
      </c>
      <c r="F71" s="11">
        <f t="shared" si="1"/>
        <v>4041.57</v>
      </c>
      <c r="G71" s="10"/>
      <c r="H71" s="12">
        <v>144.47999999999999</v>
      </c>
      <c r="I71" s="16" t="s">
        <v>408</v>
      </c>
      <c r="J71" s="16" t="s">
        <v>409</v>
      </c>
      <c r="K71" s="16" t="s">
        <v>410</v>
      </c>
      <c r="L71" s="16" t="s">
        <v>411</v>
      </c>
      <c r="M71" s="16" t="s">
        <v>409</v>
      </c>
      <c r="N71" s="16" t="s">
        <v>412</v>
      </c>
      <c r="O71" s="17"/>
    </row>
    <row r="72" spans="1:15" ht="18" customHeight="1">
      <c r="A72" s="9">
        <f>68-1</f>
        <v>67</v>
      </c>
      <c r="B72" s="10" t="s">
        <v>413</v>
      </c>
      <c r="C72" s="10" t="s">
        <v>414</v>
      </c>
      <c r="D72" s="13">
        <v>93.99</v>
      </c>
      <c r="E72" s="11">
        <v>72</v>
      </c>
      <c r="F72" s="11">
        <f t="shared" si="1"/>
        <v>6767.28</v>
      </c>
      <c r="G72" s="10"/>
      <c r="H72" s="12">
        <v>241.92</v>
      </c>
      <c r="I72" s="16" t="s">
        <v>414</v>
      </c>
      <c r="J72" s="16" t="s">
        <v>415</v>
      </c>
      <c r="K72" s="16" t="s">
        <v>416</v>
      </c>
      <c r="L72" s="16" t="s">
        <v>417</v>
      </c>
      <c r="M72" s="16" t="s">
        <v>415</v>
      </c>
      <c r="N72" s="16" t="s">
        <v>418</v>
      </c>
      <c r="O72" s="17"/>
    </row>
    <row r="73" spans="1:15" ht="18" customHeight="1">
      <c r="A73" s="9">
        <f>69-1</f>
        <v>68</v>
      </c>
      <c r="B73" s="10" t="s">
        <v>419</v>
      </c>
      <c r="C73" s="10" t="s">
        <v>420</v>
      </c>
      <c r="D73" s="13">
        <v>93.99</v>
      </c>
      <c r="E73" s="11">
        <v>35</v>
      </c>
      <c r="F73" s="11">
        <f t="shared" si="1"/>
        <v>3289.65</v>
      </c>
      <c r="G73" s="10"/>
      <c r="H73" s="12">
        <v>117.6</v>
      </c>
      <c r="I73" s="16" t="s">
        <v>420</v>
      </c>
      <c r="J73" s="16" t="s">
        <v>421</v>
      </c>
      <c r="K73" s="16" t="s">
        <v>422</v>
      </c>
      <c r="L73" s="16" t="s">
        <v>423</v>
      </c>
      <c r="M73" s="16" t="s">
        <v>421</v>
      </c>
      <c r="N73" s="16" t="s">
        <v>424</v>
      </c>
      <c r="O73" s="17"/>
    </row>
    <row r="74" spans="1:15" ht="18" customHeight="1">
      <c r="A74" s="9">
        <f>70-1</f>
        <v>69</v>
      </c>
      <c r="B74" s="10" t="s">
        <v>425</v>
      </c>
      <c r="C74" s="10" t="s">
        <v>426</v>
      </c>
      <c r="D74" s="13">
        <v>93.99</v>
      </c>
      <c r="E74" s="11">
        <v>54</v>
      </c>
      <c r="F74" s="11">
        <f t="shared" si="1"/>
        <v>5075.46</v>
      </c>
      <c r="G74" s="10"/>
      <c r="H74" s="12">
        <v>181.44</v>
      </c>
      <c r="I74" s="16" t="s">
        <v>426</v>
      </c>
      <c r="J74" s="16" t="s">
        <v>427</v>
      </c>
      <c r="K74" s="16" t="s">
        <v>428</v>
      </c>
      <c r="L74" s="16" t="s">
        <v>429</v>
      </c>
      <c r="M74" s="16" t="s">
        <v>427</v>
      </c>
      <c r="N74" s="16" t="s">
        <v>430</v>
      </c>
      <c r="O74" s="17"/>
    </row>
    <row r="75" spans="1:15" ht="18" customHeight="1">
      <c r="A75" s="9">
        <f>71-1</f>
        <v>70</v>
      </c>
      <c r="B75" s="10" t="s">
        <v>431</v>
      </c>
      <c r="C75" s="10" t="s">
        <v>432</v>
      </c>
      <c r="D75" s="13">
        <v>93.99</v>
      </c>
      <c r="E75" s="11">
        <v>56</v>
      </c>
      <c r="F75" s="11">
        <f t="shared" si="1"/>
        <v>5263.44</v>
      </c>
      <c r="G75" s="10"/>
      <c r="H75" s="12">
        <v>188.16</v>
      </c>
      <c r="I75" s="16" t="s">
        <v>432</v>
      </c>
      <c r="J75" s="16" t="s">
        <v>433</v>
      </c>
      <c r="K75" s="16" t="s">
        <v>434</v>
      </c>
      <c r="L75" s="16" t="s">
        <v>435</v>
      </c>
      <c r="M75" s="16" t="s">
        <v>433</v>
      </c>
      <c r="N75" s="16" t="s">
        <v>436</v>
      </c>
      <c r="O75" s="17"/>
    </row>
    <row r="76" spans="1:15" ht="18" customHeight="1">
      <c r="A76" s="9">
        <f>72-1</f>
        <v>71</v>
      </c>
      <c r="B76" s="10" t="s">
        <v>437</v>
      </c>
      <c r="C76" s="10" t="s">
        <v>438</v>
      </c>
      <c r="D76" s="13">
        <v>93.99</v>
      </c>
      <c r="E76" s="11">
        <v>40</v>
      </c>
      <c r="F76" s="11">
        <f t="shared" si="1"/>
        <v>3759.6</v>
      </c>
      <c r="G76" s="10"/>
      <c r="H76" s="12">
        <v>134.4</v>
      </c>
      <c r="I76" s="16" t="s">
        <v>438</v>
      </c>
      <c r="J76" s="16" t="s">
        <v>439</v>
      </c>
      <c r="K76" s="16" t="s">
        <v>440</v>
      </c>
      <c r="L76" s="16" t="s">
        <v>441</v>
      </c>
      <c r="M76" s="16" t="s">
        <v>439</v>
      </c>
      <c r="N76" s="16" t="s">
        <v>442</v>
      </c>
      <c r="O76" s="17"/>
    </row>
    <row r="77" spans="1:15" ht="18" customHeight="1">
      <c r="A77" s="9">
        <f>73-1</f>
        <v>72</v>
      </c>
      <c r="B77" s="10" t="s">
        <v>443</v>
      </c>
      <c r="C77" s="10" t="s">
        <v>444</v>
      </c>
      <c r="D77" s="13">
        <v>93.99</v>
      </c>
      <c r="E77" s="11">
        <v>40</v>
      </c>
      <c r="F77" s="11">
        <f t="shared" si="1"/>
        <v>3759.6</v>
      </c>
      <c r="G77" s="10"/>
      <c r="H77" s="12">
        <v>134.4</v>
      </c>
      <c r="I77" s="16" t="s">
        <v>444</v>
      </c>
      <c r="J77" s="16" t="s">
        <v>445</v>
      </c>
      <c r="K77" s="16" t="s">
        <v>446</v>
      </c>
      <c r="L77" s="16" t="s">
        <v>447</v>
      </c>
      <c r="M77" s="16" t="s">
        <v>445</v>
      </c>
      <c r="N77" s="16" t="s">
        <v>448</v>
      </c>
      <c r="O77" s="17"/>
    </row>
    <row r="78" spans="1:15" ht="18" customHeight="1">
      <c r="A78" s="9">
        <f>74-1</f>
        <v>73</v>
      </c>
      <c r="B78" s="10" t="s">
        <v>449</v>
      </c>
      <c r="C78" s="10" t="s">
        <v>450</v>
      </c>
      <c r="D78" s="13">
        <v>93.99</v>
      </c>
      <c r="E78" s="11">
        <v>40</v>
      </c>
      <c r="F78" s="11">
        <f t="shared" si="1"/>
        <v>3759.6</v>
      </c>
      <c r="G78" s="10"/>
      <c r="H78" s="12">
        <v>134.4</v>
      </c>
      <c r="I78" s="16" t="s">
        <v>450</v>
      </c>
      <c r="J78" s="16" t="s">
        <v>451</v>
      </c>
      <c r="K78" s="16" t="s">
        <v>452</v>
      </c>
      <c r="L78" s="16" t="s">
        <v>453</v>
      </c>
      <c r="M78" s="16" t="s">
        <v>451</v>
      </c>
      <c r="N78" s="16" t="s">
        <v>454</v>
      </c>
      <c r="O78" s="17"/>
    </row>
    <row r="79" spans="1:15" ht="18" customHeight="1">
      <c r="A79" s="9">
        <f>75-1</f>
        <v>74</v>
      </c>
      <c r="B79" s="10" t="s">
        <v>455</v>
      </c>
      <c r="C79" s="10" t="s">
        <v>456</v>
      </c>
      <c r="D79" s="13">
        <v>93.99</v>
      </c>
      <c r="E79" s="11">
        <v>70</v>
      </c>
      <c r="F79" s="11">
        <f t="shared" si="1"/>
        <v>6579.3</v>
      </c>
      <c r="G79" s="10"/>
      <c r="H79" s="12">
        <v>235.2</v>
      </c>
      <c r="I79" s="16" t="s">
        <v>456</v>
      </c>
      <c r="J79" s="16" t="s">
        <v>457</v>
      </c>
      <c r="K79" s="16" t="s">
        <v>458</v>
      </c>
      <c r="L79" s="16" t="s">
        <v>459</v>
      </c>
      <c r="M79" s="16" t="s">
        <v>457</v>
      </c>
      <c r="N79" s="16" t="s">
        <v>460</v>
      </c>
      <c r="O79" s="17"/>
    </row>
    <row r="80" spans="1:15" ht="18" customHeight="1">
      <c r="A80" s="9">
        <f>76-1</f>
        <v>75</v>
      </c>
      <c r="B80" s="10" t="s">
        <v>461</v>
      </c>
      <c r="C80" s="10" t="s">
        <v>462</v>
      </c>
      <c r="D80" s="13">
        <v>93.99</v>
      </c>
      <c r="E80" s="11">
        <v>16</v>
      </c>
      <c r="F80" s="11">
        <f t="shared" si="1"/>
        <v>1503.84</v>
      </c>
      <c r="G80" s="10"/>
      <c r="H80" s="12">
        <v>53.76</v>
      </c>
      <c r="I80" s="16" t="s">
        <v>462</v>
      </c>
      <c r="J80" s="16" t="s">
        <v>463</v>
      </c>
      <c r="K80" s="16" t="s">
        <v>464</v>
      </c>
      <c r="L80" s="16" t="s">
        <v>465</v>
      </c>
      <c r="M80" s="16" t="s">
        <v>463</v>
      </c>
      <c r="N80" s="16" t="s">
        <v>466</v>
      </c>
      <c r="O80" s="17"/>
    </row>
    <row r="81" spans="1:15" ht="18" customHeight="1">
      <c r="A81" s="9">
        <f>77-1</f>
        <v>76</v>
      </c>
      <c r="B81" s="10" t="s">
        <v>467</v>
      </c>
      <c r="C81" s="10" t="s">
        <v>468</v>
      </c>
      <c r="D81" s="13">
        <v>93.99</v>
      </c>
      <c r="E81" s="11">
        <v>46</v>
      </c>
      <c r="F81" s="11">
        <f t="shared" si="1"/>
        <v>4323.54</v>
      </c>
      <c r="G81" s="10"/>
      <c r="H81" s="12">
        <v>154.1</v>
      </c>
      <c r="I81" s="16" t="s">
        <v>468</v>
      </c>
      <c r="J81" s="16" t="s">
        <v>469</v>
      </c>
      <c r="K81" s="16" t="s">
        <v>470</v>
      </c>
      <c r="L81" s="16" t="s">
        <v>471</v>
      </c>
      <c r="M81" s="16" t="s">
        <v>469</v>
      </c>
      <c r="N81" s="16" t="s">
        <v>472</v>
      </c>
      <c r="O81" s="17"/>
    </row>
    <row r="82" spans="1:15" ht="18" customHeight="1">
      <c r="A82" s="9">
        <f>78-1</f>
        <v>77</v>
      </c>
      <c r="B82" s="10" t="s">
        <v>473</v>
      </c>
      <c r="C82" s="10" t="s">
        <v>474</v>
      </c>
      <c r="D82" s="13">
        <v>93.99</v>
      </c>
      <c r="E82" s="11">
        <v>16</v>
      </c>
      <c r="F82" s="11">
        <f t="shared" si="1"/>
        <v>1503.84</v>
      </c>
      <c r="G82" s="10"/>
      <c r="H82" s="12">
        <v>53.76</v>
      </c>
      <c r="I82" s="16" t="s">
        <v>474</v>
      </c>
      <c r="J82" s="16" t="s">
        <v>475</v>
      </c>
      <c r="K82" s="16" t="s">
        <v>476</v>
      </c>
      <c r="L82" s="16" t="s">
        <v>477</v>
      </c>
      <c r="M82" s="16" t="s">
        <v>475</v>
      </c>
      <c r="N82" s="16" t="s">
        <v>478</v>
      </c>
      <c r="O82" s="17"/>
    </row>
    <row r="83" spans="1:15" ht="18" customHeight="1">
      <c r="A83" s="9">
        <f>79-1</f>
        <v>78</v>
      </c>
      <c r="B83" s="10" t="s">
        <v>479</v>
      </c>
      <c r="C83" s="10" t="s">
        <v>480</v>
      </c>
      <c r="D83" s="13">
        <v>93.99</v>
      </c>
      <c r="E83" s="11">
        <v>40</v>
      </c>
      <c r="F83" s="11">
        <f t="shared" si="1"/>
        <v>3759.6</v>
      </c>
      <c r="G83" s="10"/>
      <c r="H83" s="12">
        <v>134.4</v>
      </c>
      <c r="I83" s="16" t="s">
        <v>480</v>
      </c>
      <c r="J83" s="16" t="s">
        <v>481</v>
      </c>
      <c r="K83" s="16" t="s">
        <v>482</v>
      </c>
      <c r="L83" s="16" t="s">
        <v>483</v>
      </c>
      <c r="M83" s="16" t="s">
        <v>481</v>
      </c>
      <c r="N83" s="16" t="s">
        <v>484</v>
      </c>
      <c r="O83" s="17"/>
    </row>
    <row r="84" spans="1:15" ht="18" customHeight="1">
      <c r="A84" s="9">
        <f>80-1</f>
        <v>79</v>
      </c>
      <c r="B84" s="10" t="s">
        <v>485</v>
      </c>
      <c r="C84" s="10" t="s">
        <v>486</v>
      </c>
      <c r="D84" s="13">
        <v>93.99</v>
      </c>
      <c r="E84" s="11">
        <v>43.5</v>
      </c>
      <c r="F84" s="11">
        <f t="shared" si="1"/>
        <v>4088.57</v>
      </c>
      <c r="G84" s="10"/>
      <c r="H84" s="12">
        <v>146.16</v>
      </c>
      <c r="I84" s="16" t="s">
        <v>486</v>
      </c>
      <c r="J84" s="16" t="s">
        <v>487</v>
      </c>
      <c r="K84" s="16" t="s">
        <v>488</v>
      </c>
      <c r="L84" s="16" t="s">
        <v>489</v>
      </c>
      <c r="M84" s="16" t="s">
        <v>487</v>
      </c>
      <c r="N84" s="16" t="s">
        <v>490</v>
      </c>
      <c r="O84" s="17"/>
    </row>
    <row r="85" spans="1:15" ht="18" customHeight="1">
      <c r="A85" s="9">
        <f>81-1</f>
        <v>80</v>
      </c>
      <c r="B85" s="10" t="s">
        <v>491</v>
      </c>
      <c r="C85" s="10" t="s">
        <v>492</v>
      </c>
      <c r="D85" s="13">
        <v>93.99</v>
      </c>
      <c r="E85" s="11">
        <v>58</v>
      </c>
      <c r="F85" s="11">
        <f t="shared" si="1"/>
        <v>5451.42</v>
      </c>
      <c r="G85" s="10"/>
      <c r="H85" s="12">
        <v>194.88</v>
      </c>
      <c r="I85" s="16" t="s">
        <v>492</v>
      </c>
      <c r="J85" s="16" t="s">
        <v>493</v>
      </c>
      <c r="K85" s="16" t="s">
        <v>494</v>
      </c>
      <c r="L85" s="16" t="s">
        <v>495</v>
      </c>
      <c r="M85" s="16" t="s">
        <v>493</v>
      </c>
      <c r="N85" s="16" t="s">
        <v>496</v>
      </c>
      <c r="O85" s="17"/>
    </row>
    <row r="86" spans="1:15" ht="18" customHeight="1">
      <c r="A86" s="9">
        <f>82-1</f>
        <v>81</v>
      </c>
      <c r="B86" s="10" t="s">
        <v>497</v>
      </c>
      <c r="C86" s="10" t="s">
        <v>498</v>
      </c>
      <c r="D86" s="13">
        <v>93.99</v>
      </c>
      <c r="E86" s="11">
        <v>35</v>
      </c>
      <c r="F86" s="11">
        <f t="shared" si="1"/>
        <v>3289.65</v>
      </c>
      <c r="G86" s="10"/>
      <c r="H86" s="12">
        <v>117.6</v>
      </c>
      <c r="I86" s="16" t="s">
        <v>498</v>
      </c>
      <c r="J86" s="16" t="s">
        <v>499</v>
      </c>
      <c r="K86" s="16" t="s">
        <v>500</v>
      </c>
      <c r="L86" s="16" t="s">
        <v>501</v>
      </c>
      <c r="M86" s="16" t="s">
        <v>499</v>
      </c>
      <c r="N86" s="16" t="s">
        <v>502</v>
      </c>
      <c r="O86" s="17"/>
    </row>
    <row r="87" spans="1:15" ht="18" customHeight="1">
      <c r="A87" s="9">
        <f>83-1</f>
        <v>82</v>
      </c>
      <c r="B87" s="10" t="s">
        <v>503</v>
      </c>
      <c r="C87" s="10" t="s">
        <v>504</v>
      </c>
      <c r="D87" s="13">
        <v>93.99</v>
      </c>
      <c r="E87" s="11">
        <v>32</v>
      </c>
      <c r="F87" s="11">
        <f t="shared" si="1"/>
        <v>3007.68</v>
      </c>
      <c r="G87" s="10"/>
      <c r="H87" s="12">
        <v>107.52</v>
      </c>
      <c r="I87" s="16" t="s">
        <v>504</v>
      </c>
      <c r="J87" s="16" t="s">
        <v>505</v>
      </c>
      <c r="K87" s="16" t="s">
        <v>506</v>
      </c>
      <c r="L87" s="16" t="s">
        <v>507</v>
      </c>
      <c r="M87" s="16" t="s">
        <v>505</v>
      </c>
      <c r="N87" s="16" t="s">
        <v>508</v>
      </c>
      <c r="O87" s="17"/>
    </row>
    <row r="88" spans="1:15" ht="18" customHeight="1">
      <c r="A88" s="9">
        <f>84-1</f>
        <v>83</v>
      </c>
      <c r="B88" s="10" t="s">
        <v>509</v>
      </c>
      <c r="C88" s="10" t="s">
        <v>510</v>
      </c>
      <c r="D88" s="13">
        <v>93.99</v>
      </c>
      <c r="E88" s="11">
        <v>55.3</v>
      </c>
      <c r="F88" s="11">
        <f t="shared" si="1"/>
        <v>5197.6499999999996</v>
      </c>
      <c r="G88" s="10"/>
      <c r="H88" s="12">
        <v>185.81</v>
      </c>
      <c r="I88" s="16" t="s">
        <v>510</v>
      </c>
      <c r="J88" s="16" t="s">
        <v>511</v>
      </c>
      <c r="K88" s="16" t="s">
        <v>512</v>
      </c>
      <c r="L88" s="16" t="s">
        <v>513</v>
      </c>
      <c r="M88" s="16" t="s">
        <v>511</v>
      </c>
      <c r="N88" s="16" t="s">
        <v>514</v>
      </c>
      <c r="O88" s="17"/>
    </row>
    <row r="89" spans="1:15" ht="18" customHeight="1">
      <c r="A89" s="9">
        <f>85-1</f>
        <v>84</v>
      </c>
      <c r="B89" s="10" t="s">
        <v>515</v>
      </c>
      <c r="C89" s="10" t="s">
        <v>516</v>
      </c>
      <c r="D89" s="13">
        <v>93.99</v>
      </c>
      <c r="E89" s="11">
        <v>45.7</v>
      </c>
      <c r="F89" s="11">
        <f t="shared" si="1"/>
        <v>4295.34</v>
      </c>
      <c r="G89" s="10"/>
      <c r="H89" s="12">
        <v>153.55000000000001</v>
      </c>
      <c r="I89" s="16" t="s">
        <v>516</v>
      </c>
      <c r="J89" s="16" t="s">
        <v>517</v>
      </c>
      <c r="K89" s="16" t="s">
        <v>518</v>
      </c>
      <c r="L89" s="16" t="s">
        <v>519</v>
      </c>
      <c r="M89" s="16" t="s">
        <v>517</v>
      </c>
      <c r="N89" s="16" t="s">
        <v>520</v>
      </c>
      <c r="O89" s="17"/>
    </row>
    <row r="90" spans="1:15" ht="18" customHeight="1">
      <c r="A90" s="9">
        <f>86-1</f>
        <v>85</v>
      </c>
      <c r="B90" s="10" t="s">
        <v>521</v>
      </c>
      <c r="C90" s="10" t="s">
        <v>522</v>
      </c>
      <c r="D90" s="13">
        <v>93.99</v>
      </c>
      <c r="E90" s="11">
        <v>35</v>
      </c>
      <c r="F90" s="11">
        <f t="shared" si="1"/>
        <v>3289.65</v>
      </c>
      <c r="G90" s="10"/>
      <c r="H90" s="12">
        <v>117.6</v>
      </c>
      <c r="I90" s="16" t="s">
        <v>522</v>
      </c>
      <c r="J90" s="16" t="s">
        <v>523</v>
      </c>
      <c r="K90" s="16" t="s">
        <v>524</v>
      </c>
      <c r="L90" s="16" t="s">
        <v>525</v>
      </c>
      <c r="M90" s="16" t="s">
        <v>523</v>
      </c>
      <c r="N90" s="16" t="s">
        <v>526</v>
      </c>
      <c r="O90" s="17"/>
    </row>
    <row r="91" spans="1:15" ht="18" customHeight="1">
      <c r="A91" s="9">
        <f>87-1</f>
        <v>86</v>
      </c>
      <c r="B91" s="10" t="s">
        <v>527</v>
      </c>
      <c r="C91" s="10" t="s">
        <v>528</v>
      </c>
      <c r="D91" s="13">
        <v>93.99</v>
      </c>
      <c r="E91" s="11">
        <v>32</v>
      </c>
      <c r="F91" s="11">
        <f t="shared" si="1"/>
        <v>3007.68</v>
      </c>
      <c r="G91" s="10"/>
      <c r="H91" s="12">
        <v>107.52</v>
      </c>
      <c r="I91" s="16" t="s">
        <v>528</v>
      </c>
      <c r="J91" s="16" t="s">
        <v>529</v>
      </c>
      <c r="K91" s="16" t="s">
        <v>530</v>
      </c>
      <c r="L91" s="16" t="s">
        <v>531</v>
      </c>
      <c r="M91" s="16" t="s">
        <v>529</v>
      </c>
      <c r="N91" s="16" t="s">
        <v>532</v>
      </c>
      <c r="O91" s="17"/>
    </row>
    <row r="92" spans="1:15" ht="18" customHeight="1">
      <c r="A92" s="9">
        <f>88-1</f>
        <v>87</v>
      </c>
      <c r="B92" s="10" t="s">
        <v>533</v>
      </c>
      <c r="C92" s="10" t="s">
        <v>534</v>
      </c>
      <c r="D92" s="13">
        <v>93.99</v>
      </c>
      <c r="E92" s="11">
        <v>40</v>
      </c>
      <c r="F92" s="11">
        <f t="shared" si="1"/>
        <v>3759.6</v>
      </c>
      <c r="G92" s="10"/>
      <c r="H92" s="12">
        <v>134.4</v>
      </c>
      <c r="I92" s="16" t="s">
        <v>534</v>
      </c>
      <c r="J92" s="16" t="s">
        <v>535</v>
      </c>
      <c r="K92" s="16" t="s">
        <v>536</v>
      </c>
      <c r="L92" s="16" t="s">
        <v>537</v>
      </c>
      <c r="M92" s="16" t="s">
        <v>535</v>
      </c>
      <c r="N92" s="16" t="s">
        <v>538</v>
      </c>
      <c r="O92" s="17"/>
    </row>
    <row r="93" spans="1:15" ht="18" customHeight="1">
      <c r="A93" s="9">
        <f>89-1</f>
        <v>88</v>
      </c>
      <c r="B93" s="10" t="s">
        <v>539</v>
      </c>
      <c r="C93" s="10" t="s">
        <v>540</v>
      </c>
      <c r="D93" s="13">
        <v>93.99</v>
      </c>
      <c r="E93" s="11">
        <v>80</v>
      </c>
      <c r="F93" s="11">
        <f t="shared" si="1"/>
        <v>7519.2</v>
      </c>
      <c r="G93" s="10"/>
      <c r="H93" s="12">
        <v>268.8</v>
      </c>
      <c r="I93" s="16" t="s">
        <v>540</v>
      </c>
      <c r="J93" s="16" t="s">
        <v>541</v>
      </c>
      <c r="K93" s="16" t="s">
        <v>542</v>
      </c>
      <c r="L93" s="16" t="s">
        <v>543</v>
      </c>
      <c r="M93" s="16" t="s">
        <v>541</v>
      </c>
      <c r="N93" s="16" t="s">
        <v>544</v>
      </c>
      <c r="O93" s="17"/>
    </row>
    <row r="94" spans="1:15" ht="18" customHeight="1">
      <c r="A94" s="9">
        <f>90-1</f>
        <v>89</v>
      </c>
      <c r="B94" s="10" t="s">
        <v>545</v>
      </c>
      <c r="C94" s="10" t="s">
        <v>546</v>
      </c>
      <c r="D94" s="13">
        <v>93.99</v>
      </c>
      <c r="E94" s="11">
        <v>35</v>
      </c>
      <c r="F94" s="11">
        <f t="shared" si="1"/>
        <v>3289.65</v>
      </c>
      <c r="G94" s="10"/>
      <c r="H94" s="12">
        <v>117.6</v>
      </c>
      <c r="I94" s="16" t="s">
        <v>546</v>
      </c>
      <c r="J94" s="16" t="s">
        <v>547</v>
      </c>
      <c r="K94" s="16" t="s">
        <v>548</v>
      </c>
      <c r="L94" s="16" t="s">
        <v>549</v>
      </c>
      <c r="M94" s="16" t="s">
        <v>547</v>
      </c>
      <c r="N94" s="16" t="s">
        <v>550</v>
      </c>
      <c r="O94" s="17"/>
    </row>
    <row r="95" spans="1:15" ht="18" customHeight="1">
      <c r="A95" s="9">
        <f>91-1</f>
        <v>90</v>
      </c>
      <c r="B95" s="10" t="s">
        <v>551</v>
      </c>
      <c r="C95" s="10" t="s">
        <v>552</v>
      </c>
      <c r="D95" s="13">
        <v>93.99</v>
      </c>
      <c r="E95" s="11">
        <v>27</v>
      </c>
      <c r="F95" s="11">
        <f t="shared" si="1"/>
        <v>2537.73</v>
      </c>
      <c r="G95" s="10"/>
      <c r="H95" s="12">
        <v>90.72</v>
      </c>
      <c r="I95" s="16" t="s">
        <v>552</v>
      </c>
      <c r="J95" s="16" t="s">
        <v>553</v>
      </c>
      <c r="K95" s="16" t="s">
        <v>554</v>
      </c>
      <c r="L95" s="16" t="s">
        <v>555</v>
      </c>
      <c r="M95" s="16" t="s">
        <v>553</v>
      </c>
      <c r="N95" s="16" t="s">
        <v>556</v>
      </c>
      <c r="O95" s="17"/>
    </row>
    <row r="96" spans="1:15" ht="18" customHeight="1">
      <c r="A96" s="9">
        <f>92-1</f>
        <v>91</v>
      </c>
      <c r="B96" s="10" t="s">
        <v>557</v>
      </c>
      <c r="C96" s="10" t="s">
        <v>558</v>
      </c>
      <c r="D96" s="13">
        <v>93.99</v>
      </c>
      <c r="E96" s="11">
        <v>35</v>
      </c>
      <c r="F96" s="11">
        <f t="shared" si="1"/>
        <v>3289.65</v>
      </c>
      <c r="G96" s="10"/>
      <c r="H96" s="12">
        <v>117.6</v>
      </c>
      <c r="I96" s="16" t="s">
        <v>558</v>
      </c>
      <c r="J96" s="16" t="s">
        <v>559</v>
      </c>
      <c r="K96" s="16" t="s">
        <v>560</v>
      </c>
      <c r="L96" s="16" t="s">
        <v>561</v>
      </c>
      <c r="M96" s="16" t="s">
        <v>559</v>
      </c>
      <c r="N96" s="16" t="s">
        <v>562</v>
      </c>
      <c r="O96" s="17"/>
    </row>
    <row r="97" spans="1:15" ht="18" customHeight="1">
      <c r="A97" s="9">
        <f>93-1</f>
        <v>92</v>
      </c>
      <c r="B97" s="10" t="s">
        <v>563</v>
      </c>
      <c r="C97" s="10" t="s">
        <v>564</v>
      </c>
      <c r="D97" s="13">
        <v>93.99</v>
      </c>
      <c r="E97" s="11">
        <v>48</v>
      </c>
      <c r="F97" s="11">
        <f t="shared" si="1"/>
        <v>4511.5200000000004</v>
      </c>
      <c r="G97" s="10"/>
      <c r="H97" s="12">
        <v>161.28</v>
      </c>
      <c r="I97" s="16" t="s">
        <v>564</v>
      </c>
      <c r="J97" s="16" t="s">
        <v>565</v>
      </c>
      <c r="K97" s="16" t="s">
        <v>566</v>
      </c>
      <c r="L97" s="16" t="s">
        <v>567</v>
      </c>
      <c r="M97" s="16" t="s">
        <v>565</v>
      </c>
      <c r="N97" s="16" t="s">
        <v>568</v>
      </c>
      <c r="O97" s="17"/>
    </row>
    <row r="98" spans="1:15" ht="18" customHeight="1">
      <c r="A98" s="9">
        <f>94-1</f>
        <v>93</v>
      </c>
      <c r="B98" s="10" t="s">
        <v>569</v>
      </c>
      <c r="C98" s="10" t="s">
        <v>570</v>
      </c>
      <c r="D98" s="13">
        <v>93.99</v>
      </c>
      <c r="E98" s="11">
        <v>51</v>
      </c>
      <c r="F98" s="11">
        <f t="shared" si="1"/>
        <v>4793.49</v>
      </c>
      <c r="G98" s="10"/>
      <c r="H98" s="12">
        <v>171.36</v>
      </c>
      <c r="I98" s="16" t="s">
        <v>570</v>
      </c>
      <c r="J98" s="16" t="s">
        <v>571</v>
      </c>
      <c r="K98" s="16" t="s">
        <v>572</v>
      </c>
      <c r="L98" s="16" t="s">
        <v>573</v>
      </c>
      <c r="M98" s="16" t="s">
        <v>571</v>
      </c>
      <c r="N98" s="16" t="s">
        <v>574</v>
      </c>
      <c r="O98" s="17"/>
    </row>
    <row r="99" spans="1:15" ht="18" customHeight="1">
      <c r="A99" s="9">
        <f>95-1</f>
        <v>94</v>
      </c>
      <c r="B99" s="10" t="s">
        <v>575</v>
      </c>
      <c r="C99" s="10" t="s">
        <v>576</v>
      </c>
      <c r="D99" s="13">
        <v>93.99</v>
      </c>
      <c r="E99" s="11">
        <v>32</v>
      </c>
      <c r="F99" s="11">
        <f t="shared" si="1"/>
        <v>3007.68</v>
      </c>
      <c r="G99" s="10"/>
      <c r="H99" s="12">
        <v>107.52</v>
      </c>
      <c r="I99" s="16" t="s">
        <v>576</v>
      </c>
      <c r="J99" s="16" t="s">
        <v>577</v>
      </c>
      <c r="K99" s="16" t="s">
        <v>578</v>
      </c>
      <c r="L99" s="16" t="s">
        <v>579</v>
      </c>
      <c r="M99" s="16" t="s">
        <v>577</v>
      </c>
      <c r="N99" s="16" t="s">
        <v>580</v>
      </c>
      <c r="O99" s="17"/>
    </row>
    <row r="100" spans="1:15" ht="18" customHeight="1">
      <c r="A100" s="9">
        <f>96-1</f>
        <v>95</v>
      </c>
      <c r="B100" s="10" t="s">
        <v>581</v>
      </c>
      <c r="C100" s="10" t="s">
        <v>582</v>
      </c>
      <c r="D100" s="13">
        <v>93.99</v>
      </c>
      <c r="E100" s="11">
        <v>40</v>
      </c>
      <c r="F100" s="11">
        <f t="shared" si="1"/>
        <v>3759.6</v>
      </c>
      <c r="G100" s="10"/>
      <c r="H100" s="12">
        <v>134.4</v>
      </c>
      <c r="I100" s="16" t="s">
        <v>582</v>
      </c>
      <c r="J100" s="16" t="s">
        <v>583</v>
      </c>
      <c r="K100" s="16" t="s">
        <v>584</v>
      </c>
      <c r="L100" s="16" t="s">
        <v>585</v>
      </c>
      <c r="M100" s="16" t="s">
        <v>583</v>
      </c>
      <c r="N100" s="16" t="s">
        <v>586</v>
      </c>
      <c r="O100" s="17"/>
    </row>
    <row r="101" spans="1:15" ht="18" customHeight="1">
      <c r="A101" s="9">
        <f>97-1</f>
        <v>96</v>
      </c>
      <c r="B101" s="10" t="s">
        <v>587</v>
      </c>
      <c r="C101" s="10" t="s">
        <v>588</v>
      </c>
      <c r="D101" s="13">
        <v>93.99</v>
      </c>
      <c r="E101" s="11">
        <v>48</v>
      </c>
      <c r="F101" s="11">
        <f t="shared" si="1"/>
        <v>4511.5200000000004</v>
      </c>
      <c r="G101" s="10"/>
      <c r="H101" s="12">
        <v>161.28</v>
      </c>
      <c r="I101" s="16" t="s">
        <v>588</v>
      </c>
      <c r="J101" s="16" t="s">
        <v>589</v>
      </c>
      <c r="K101" s="16" t="s">
        <v>590</v>
      </c>
      <c r="L101" s="16" t="s">
        <v>591</v>
      </c>
      <c r="M101" s="16" t="s">
        <v>589</v>
      </c>
      <c r="N101" s="16" t="s">
        <v>592</v>
      </c>
      <c r="O101" s="17"/>
    </row>
    <row r="102" spans="1:15" ht="18" customHeight="1">
      <c r="A102" s="9">
        <f>98-1</f>
        <v>97</v>
      </c>
      <c r="B102" s="10" t="s">
        <v>593</v>
      </c>
      <c r="C102" s="10" t="s">
        <v>594</v>
      </c>
      <c r="D102" s="13">
        <v>93.99</v>
      </c>
      <c r="E102" s="11">
        <v>35.5</v>
      </c>
      <c r="F102" s="11">
        <f t="shared" si="1"/>
        <v>3336.65</v>
      </c>
      <c r="G102" s="10"/>
      <c r="H102" s="12">
        <v>118.93</v>
      </c>
      <c r="I102" s="16" t="s">
        <v>594</v>
      </c>
      <c r="J102" s="16" t="s">
        <v>595</v>
      </c>
      <c r="K102" s="16" t="s">
        <v>596</v>
      </c>
      <c r="L102" s="16" t="s">
        <v>597</v>
      </c>
      <c r="M102" s="16" t="s">
        <v>595</v>
      </c>
      <c r="N102" s="16" t="s">
        <v>598</v>
      </c>
      <c r="O102" s="17"/>
    </row>
    <row r="103" spans="1:15" ht="18" customHeight="1">
      <c r="A103" s="9">
        <f>99-1</f>
        <v>98</v>
      </c>
      <c r="B103" s="10" t="s">
        <v>599</v>
      </c>
      <c r="C103" s="10" t="s">
        <v>600</v>
      </c>
      <c r="D103" s="13">
        <v>93.99</v>
      </c>
      <c r="E103" s="11">
        <v>24</v>
      </c>
      <c r="F103" s="11">
        <f t="shared" si="1"/>
        <v>2255.7600000000002</v>
      </c>
      <c r="G103" s="10"/>
      <c r="H103" s="12">
        <v>80.64</v>
      </c>
      <c r="I103" s="16" t="s">
        <v>600</v>
      </c>
      <c r="J103" s="16" t="s">
        <v>601</v>
      </c>
      <c r="K103" s="16" t="s">
        <v>602</v>
      </c>
      <c r="L103" s="16" t="s">
        <v>603</v>
      </c>
      <c r="M103" s="16" t="s">
        <v>601</v>
      </c>
      <c r="N103" s="16" t="s">
        <v>604</v>
      </c>
      <c r="O103" s="17"/>
    </row>
    <row r="104" spans="1:15" ht="18" customHeight="1">
      <c r="A104" s="9">
        <f>100-1</f>
        <v>99</v>
      </c>
      <c r="B104" s="10" t="s">
        <v>605</v>
      </c>
      <c r="C104" s="10" t="s">
        <v>606</v>
      </c>
      <c r="D104" s="13">
        <v>93.99</v>
      </c>
      <c r="E104" s="11">
        <v>32</v>
      </c>
      <c r="F104" s="11">
        <f t="shared" si="1"/>
        <v>3007.68</v>
      </c>
      <c r="G104" s="10"/>
      <c r="H104" s="12">
        <v>107.52</v>
      </c>
      <c r="I104" s="16" t="s">
        <v>606</v>
      </c>
      <c r="J104" s="16" t="s">
        <v>607</v>
      </c>
      <c r="K104" s="16" t="s">
        <v>608</v>
      </c>
      <c r="L104" s="16" t="s">
        <v>609</v>
      </c>
      <c r="M104" s="16" t="s">
        <v>607</v>
      </c>
      <c r="N104" s="16" t="s">
        <v>610</v>
      </c>
      <c r="O104" s="17"/>
    </row>
    <row r="105" spans="1:15" ht="18" customHeight="1">
      <c r="A105" s="9">
        <f>101-1</f>
        <v>100</v>
      </c>
      <c r="B105" s="10" t="s">
        <v>611</v>
      </c>
      <c r="C105" s="10" t="s">
        <v>612</v>
      </c>
      <c r="D105" s="13">
        <v>93.99</v>
      </c>
      <c r="E105" s="11">
        <v>24</v>
      </c>
      <c r="F105" s="11">
        <f t="shared" si="1"/>
        <v>2255.7600000000002</v>
      </c>
      <c r="G105" s="10"/>
      <c r="H105" s="12">
        <v>80.64</v>
      </c>
      <c r="I105" s="16" t="s">
        <v>612</v>
      </c>
      <c r="J105" s="16" t="s">
        <v>613</v>
      </c>
      <c r="K105" s="16" t="s">
        <v>614</v>
      </c>
      <c r="L105" s="16" t="s">
        <v>615</v>
      </c>
      <c r="M105" s="16" t="s">
        <v>613</v>
      </c>
      <c r="N105" s="16" t="s">
        <v>616</v>
      </c>
      <c r="O105" s="17"/>
    </row>
    <row r="106" spans="1:15" ht="18" customHeight="1">
      <c r="A106" s="9">
        <f>102-1</f>
        <v>101</v>
      </c>
      <c r="B106" s="10" t="s">
        <v>617</v>
      </c>
      <c r="C106" s="10" t="s">
        <v>618</v>
      </c>
      <c r="D106" s="13">
        <v>93.99</v>
      </c>
      <c r="E106" s="11">
        <v>27.5</v>
      </c>
      <c r="F106" s="11">
        <f t="shared" si="1"/>
        <v>2584.73</v>
      </c>
      <c r="G106" s="10"/>
      <c r="H106" s="12">
        <v>92.4</v>
      </c>
      <c r="I106" s="16" t="s">
        <v>618</v>
      </c>
      <c r="J106" s="16" t="s">
        <v>619</v>
      </c>
      <c r="K106" s="16" t="s">
        <v>620</v>
      </c>
      <c r="L106" s="16" t="s">
        <v>621</v>
      </c>
      <c r="M106" s="16" t="s">
        <v>619</v>
      </c>
      <c r="N106" s="16" t="s">
        <v>622</v>
      </c>
      <c r="O106" s="17"/>
    </row>
    <row r="107" spans="1:15" ht="18" customHeight="1">
      <c r="A107" s="9">
        <f>103-1</f>
        <v>102</v>
      </c>
      <c r="B107" s="10" t="s">
        <v>623</v>
      </c>
      <c r="C107" s="10" t="s">
        <v>624</v>
      </c>
      <c r="D107" s="13">
        <v>93.99</v>
      </c>
      <c r="E107" s="11">
        <v>48</v>
      </c>
      <c r="F107" s="11">
        <f t="shared" si="1"/>
        <v>4511.5200000000004</v>
      </c>
      <c r="G107" s="10"/>
      <c r="H107" s="12">
        <v>161.28</v>
      </c>
      <c r="I107" s="16" t="s">
        <v>624</v>
      </c>
      <c r="J107" s="16" t="s">
        <v>625</v>
      </c>
      <c r="K107" s="16" t="s">
        <v>626</v>
      </c>
      <c r="L107" s="16" t="s">
        <v>627</v>
      </c>
      <c r="M107" s="16" t="s">
        <v>625</v>
      </c>
      <c r="N107" s="16" t="s">
        <v>628</v>
      </c>
      <c r="O107" s="17"/>
    </row>
    <row r="108" spans="1:15" ht="18" customHeight="1">
      <c r="A108" s="9">
        <f>104-1</f>
        <v>103</v>
      </c>
      <c r="B108" s="10" t="s">
        <v>629</v>
      </c>
      <c r="C108" s="10" t="s">
        <v>630</v>
      </c>
      <c r="D108" s="13">
        <v>93.99</v>
      </c>
      <c r="E108" s="11">
        <v>51.2</v>
      </c>
      <c r="F108" s="11">
        <f t="shared" si="1"/>
        <v>4812.29</v>
      </c>
      <c r="G108" s="10"/>
      <c r="H108" s="12">
        <v>172.03</v>
      </c>
      <c r="I108" s="16" t="s">
        <v>630</v>
      </c>
      <c r="J108" s="16" t="s">
        <v>631</v>
      </c>
      <c r="K108" s="16" t="s">
        <v>632</v>
      </c>
      <c r="L108" s="16" t="s">
        <v>633</v>
      </c>
      <c r="M108" s="16" t="s">
        <v>631</v>
      </c>
      <c r="N108" s="16" t="s">
        <v>634</v>
      </c>
      <c r="O108" s="17"/>
    </row>
    <row r="109" spans="1:15" ht="18" customHeight="1">
      <c r="A109" s="9">
        <f>105-1</f>
        <v>104</v>
      </c>
      <c r="B109" s="10" t="s">
        <v>635</v>
      </c>
      <c r="C109" s="10" t="s">
        <v>636</v>
      </c>
      <c r="D109" s="13">
        <v>93.99</v>
      </c>
      <c r="E109" s="11">
        <v>27.5</v>
      </c>
      <c r="F109" s="11">
        <f t="shared" si="1"/>
        <v>2584.73</v>
      </c>
      <c r="G109" s="10"/>
      <c r="H109" s="12">
        <v>92.4</v>
      </c>
      <c r="I109" s="16" t="s">
        <v>636</v>
      </c>
      <c r="J109" s="16" t="s">
        <v>637</v>
      </c>
      <c r="K109" s="16" t="s">
        <v>638</v>
      </c>
      <c r="L109" s="16" t="s">
        <v>639</v>
      </c>
      <c r="M109" s="16" t="s">
        <v>637</v>
      </c>
      <c r="N109" s="16" t="s">
        <v>640</v>
      </c>
      <c r="O109" s="17"/>
    </row>
    <row r="110" spans="1:15" ht="18" customHeight="1">
      <c r="A110" s="9">
        <f>106-1</f>
        <v>105</v>
      </c>
      <c r="B110" s="10" t="s">
        <v>641</v>
      </c>
      <c r="C110" s="10" t="s">
        <v>642</v>
      </c>
      <c r="D110" s="13">
        <v>93.99</v>
      </c>
      <c r="E110" s="11">
        <v>24</v>
      </c>
      <c r="F110" s="11">
        <f t="shared" si="1"/>
        <v>2255.7600000000002</v>
      </c>
      <c r="G110" s="10"/>
      <c r="H110" s="12">
        <v>80.64</v>
      </c>
      <c r="I110" s="16" t="s">
        <v>642</v>
      </c>
      <c r="J110" s="16" t="s">
        <v>643</v>
      </c>
      <c r="K110" s="16" t="s">
        <v>644</v>
      </c>
      <c r="L110" s="16" t="s">
        <v>645</v>
      </c>
      <c r="M110" s="16" t="s">
        <v>643</v>
      </c>
      <c r="N110" s="16" t="s">
        <v>646</v>
      </c>
      <c r="O110" s="17"/>
    </row>
    <row r="111" spans="1:15" ht="18" customHeight="1">
      <c r="A111" s="9">
        <f>107-1</f>
        <v>106</v>
      </c>
      <c r="B111" s="10" t="s">
        <v>647</v>
      </c>
      <c r="C111" s="10" t="s">
        <v>648</v>
      </c>
      <c r="D111" s="13">
        <v>93.99</v>
      </c>
      <c r="E111" s="11">
        <v>41</v>
      </c>
      <c r="F111" s="11">
        <f t="shared" si="1"/>
        <v>3853.59</v>
      </c>
      <c r="G111" s="10"/>
      <c r="H111" s="12">
        <v>137.76</v>
      </c>
      <c r="I111" s="16" t="s">
        <v>648</v>
      </c>
      <c r="J111" s="16" t="s">
        <v>649</v>
      </c>
      <c r="K111" s="16" t="s">
        <v>650</v>
      </c>
      <c r="L111" s="16" t="s">
        <v>651</v>
      </c>
      <c r="M111" s="16" t="s">
        <v>649</v>
      </c>
      <c r="N111" s="16" t="s">
        <v>652</v>
      </c>
      <c r="O111" s="17"/>
    </row>
    <row r="112" spans="1:15" ht="18" customHeight="1">
      <c r="A112" s="9">
        <f>108-1</f>
        <v>107</v>
      </c>
      <c r="B112" s="10" t="s">
        <v>653</v>
      </c>
      <c r="C112" s="10" t="s">
        <v>654</v>
      </c>
      <c r="D112" s="13">
        <v>93.99</v>
      </c>
      <c r="E112" s="11">
        <v>32</v>
      </c>
      <c r="F112" s="11">
        <f t="shared" si="1"/>
        <v>3007.68</v>
      </c>
      <c r="G112" s="10"/>
      <c r="H112" s="12">
        <v>107.52</v>
      </c>
      <c r="I112" s="16" t="s">
        <v>654</v>
      </c>
      <c r="J112" s="16" t="s">
        <v>655</v>
      </c>
      <c r="K112" s="16" t="s">
        <v>656</v>
      </c>
      <c r="L112" s="16" t="s">
        <v>657</v>
      </c>
      <c r="M112" s="16" t="s">
        <v>655</v>
      </c>
      <c r="N112" s="16" t="s">
        <v>658</v>
      </c>
      <c r="O112" s="17"/>
    </row>
    <row r="113" spans="1:15" ht="18" customHeight="1">
      <c r="A113" s="9">
        <f>109-1</f>
        <v>108</v>
      </c>
      <c r="B113" s="10" t="s">
        <v>659</v>
      </c>
      <c r="C113" s="10" t="s">
        <v>660</v>
      </c>
      <c r="D113" s="13">
        <v>93.99</v>
      </c>
      <c r="E113" s="11">
        <v>36</v>
      </c>
      <c r="F113" s="11">
        <f t="shared" si="1"/>
        <v>3383.64</v>
      </c>
      <c r="G113" s="10"/>
      <c r="H113" s="12">
        <v>120.96</v>
      </c>
      <c r="I113" s="16" t="s">
        <v>660</v>
      </c>
      <c r="J113" s="16" t="s">
        <v>661</v>
      </c>
      <c r="K113" s="16" t="s">
        <v>662</v>
      </c>
      <c r="L113" s="16" t="s">
        <v>663</v>
      </c>
      <c r="M113" s="16" t="s">
        <v>661</v>
      </c>
      <c r="N113" s="16" t="s">
        <v>664</v>
      </c>
      <c r="O113" s="17"/>
    </row>
    <row r="114" spans="1:15" ht="18" customHeight="1">
      <c r="A114" s="9">
        <f>110-1</f>
        <v>109</v>
      </c>
      <c r="B114" s="10" t="s">
        <v>665</v>
      </c>
      <c r="C114" s="10" t="s">
        <v>666</v>
      </c>
      <c r="D114" s="13">
        <v>93.99</v>
      </c>
      <c r="E114" s="11">
        <v>38</v>
      </c>
      <c r="F114" s="11">
        <f t="shared" si="1"/>
        <v>3571.62</v>
      </c>
      <c r="G114" s="10"/>
      <c r="H114" s="12">
        <v>127.68</v>
      </c>
      <c r="I114" s="16" t="s">
        <v>666</v>
      </c>
      <c r="J114" s="16" t="s">
        <v>667</v>
      </c>
      <c r="K114" s="16" t="s">
        <v>668</v>
      </c>
      <c r="L114" s="16" t="s">
        <v>669</v>
      </c>
      <c r="M114" s="16" t="s">
        <v>667</v>
      </c>
      <c r="N114" s="16" t="s">
        <v>670</v>
      </c>
      <c r="O114" s="17"/>
    </row>
    <row r="115" spans="1:15" ht="18" customHeight="1">
      <c r="A115" s="9">
        <f>111-1</f>
        <v>110</v>
      </c>
      <c r="B115" s="10" t="s">
        <v>671</v>
      </c>
      <c r="C115" s="10" t="s">
        <v>672</v>
      </c>
      <c r="D115" s="13">
        <v>93.99</v>
      </c>
      <c r="E115" s="11">
        <v>35</v>
      </c>
      <c r="F115" s="11">
        <f t="shared" si="1"/>
        <v>3289.65</v>
      </c>
      <c r="G115" s="10"/>
      <c r="H115" s="12">
        <v>117.6</v>
      </c>
      <c r="I115" s="16" t="s">
        <v>672</v>
      </c>
      <c r="J115" s="16" t="s">
        <v>673</v>
      </c>
      <c r="K115" s="16" t="s">
        <v>674</v>
      </c>
      <c r="L115" s="16" t="s">
        <v>675</v>
      </c>
      <c r="M115" s="16" t="s">
        <v>673</v>
      </c>
      <c r="N115" s="16" t="s">
        <v>676</v>
      </c>
      <c r="O115" s="17"/>
    </row>
    <row r="116" spans="1:15" ht="18" customHeight="1">
      <c r="A116" s="9">
        <f>112-1</f>
        <v>111</v>
      </c>
      <c r="B116" s="10" t="s">
        <v>677</v>
      </c>
      <c r="C116" s="10" t="s">
        <v>678</v>
      </c>
      <c r="D116" s="13">
        <v>93.99</v>
      </c>
      <c r="E116" s="11">
        <v>29.7</v>
      </c>
      <c r="F116" s="11">
        <f t="shared" si="1"/>
        <v>2791.5</v>
      </c>
      <c r="G116" s="10"/>
      <c r="H116" s="12">
        <v>99.79</v>
      </c>
      <c r="I116" s="16" t="s">
        <v>678</v>
      </c>
      <c r="J116" s="16" t="s">
        <v>679</v>
      </c>
      <c r="K116" s="16" t="s">
        <v>680</v>
      </c>
      <c r="L116" s="16" t="s">
        <v>681</v>
      </c>
      <c r="M116" s="16" t="s">
        <v>679</v>
      </c>
      <c r="N116" s="16" t="s">
        <v>682</v>
      </c>
      <c r="O116" s="17"/>
    </row>
    <row r="117" spans="1:15" ht="18" customHeight="1">
      <c r="A117" s="9">
        <f>113-1</f>
        <v>112</v>
      </c>
      <c r="B117" s="10" t="s">
        <v>683</v>
      </c>
      <c r="C117" s="10" t="s">
        <v>684</v>
      </c>
      <c r="D117" s="13">
        <v>93.99</v>
      </c>
      <c r="E117" s="11">
        <v>40</v>
      </c>
      <c r="F117" s="11">
        <f t="shared" si="1"/>
        <v>3759.6</v>
      </c>
      <c r="G117" s="10"/>
      <c r="H117" s="12">
        <v>134.4</v>
      </c>
      <c r="I117" s="16" t="s">
        <v>684</v>
      </c>
      <c r="J117" s="16" t="s">
        <v>685</v>
      </c>
      <c r="K117" s="16" t="s">
        <v>686</v>
      </c>
      <c r="L117" s="16" t="s">
        <v>687</v>
      </c>
      <c r="M117" s="16" t="s">
        <v>685</v>
      </c>
      <c r="N117" s="16" t="s">
        <v>688</v>
      </c>
      <c r="O117" s="17"/>
    </row>
    <row r="118" spans="1:15" ht="18" customHeight="1">
      <c r="A118" s="9">
        <f>114-1</f>
        <v>113</v>
      </c>
      <c r="B118" s="10" t="s">
        <v>689</v>
      </c>
      <c r="C118" s="10" t="s">
        <v>690</v>
      </c>
      <c r="D118" s="13">
        <v>93.99</v>
      </c>
      <c r="E118" s="11">
        <v>74.099999999999994</v>
      </c>
      <c r="F118" s="11">
        <f t="shared" si="1"/>
        <v>6964.66</v>
      </c>
      <c r="G118" s="10"/>
      <c r="H118" s="12">
        <v>248.98</v>
      </c>
      <c r="I118" s="16" t="s">
        <v>690</v>
      </c>
      <c r="J118" s="16" t="s">
        <v>691</v>
      </c>
      <c r="K118" s="16" t="s">
        <v>692</v>
      </c>
      <c r="L118" s="16" t="s">
        <v>693</v>
      </c>
      <c r="M118" s="16" t="s">
        <v>691</v>
      </c>
      <c r="N118" s="16" t="s">
        <v>694</v>
      </c>
      <c r="O118" s="17"/>
    </row>
    <row r="119" spans="1:15" ht="18" customHeight="1">
      <c r="A119" s="9">
        <f>115-1</f>
        <v>114</v>
      </c>
      <c r="B119" s="10" t="s">
        <v>695</v>
      </c>
      <c r="C119" s="10" t="s">
        <v>696</v>
      </c>
      <c r="D119" s="13">
        <v>93.99</v>
      </c>
      <c r="E119" s="11">
        <v>30</v>
      </c>
      <c r="F119" s="11">
        <f t="shared" si="1"/>
        <v>2819.7</v>
      </c>
      <c r="G119" s="10"/>
      <c r="H119" s="12">
        <v>100.8</v>
      </c>
      <c r="I119" s="16" t="s">
        <v>696</v>
      </c>
      <c r="J119" s="16" t="s">
        <v>697</v>
      </c>
      <c r="K119" s="16" t="s">
        <v>698</v>
      </c>
      <c r="L119" s="16" t="s">
        <v>699</v>
      </c>
      <c r="M119" s="16" t="s">
        <v>697</v>
      </c>
      <c r="N119" s="16" t="s">
        <v>700</v>
      </c>
      <c r="O119" s="17"/>
    </row>
    <row r="120" spans="1:15" ht="18" customHeight="1">
      <c r="A120" s="9">
        <f>116-1</f>
        <v>115</v>
      </c>
      <c r="B120" s="10" t="s">
        <v>701</v>
      </c>
      <c r="C120" s="10" t="s">
        <v>702</v>
      </c>
      <c r="D120" s="13">
        <v>93.99</v>
      </c>
      <c r="E120" s="11">
        <v>40</v>
      </c>
      <c r="F120" s="11">
        <f t="shared" si="1"/>
        <v>3759.6</v>
      </c>
      <c r="G120" s="10"/>
      <c r="H120" s="12">
        <v>134.4</v>
      </c>
      <c r="I120" s="16" t="s">
        <v>702</v>
      </c>
      <c r="J120" s="16" t="s">
        <v>703</v>
      </c>
      <c r="K120" s="16" t="s">
        <v>704</v>
      </c>
      <c r="L120" s="16" t="s">
        <v>705</v>
      </c>
      <c r="M120" s="16" t="s">
        <v>703</v>
      </c>
      <c r="N120" s="16" t="s">
        <v>706</v>
      </c>
      <c r="O120" s="17"/>
    </row>
    <row r="121" spans="1:15" ht="18" customHeight="1">
      <c r="A121" s="9">
        <f>117-1</f>
        <v>116</v>
      </c>
      <c r="B121" s="10" t="s">
        <v>707</v>
      </c>
      <c r="C121" s="10" t="s">
        <v>708</v>
      </c>
      <c r="D121" s="13">
        <v>93.99</v>
      </c>
      <c r="E121" s="11">
        <v>88</v>
      </c>
      <c r="F121" s="11">
        <f t="shared" si="1"/>
        <v>8271.1200000000008</v>
      </c>
      <c r="G121" s="10"/>
      <c r="H121" s="12">
        <v>295.68</v>
      </c>
      <c r="I121" s="16" t="s">
        <v>708</v>
      </c>
      <c r="J121" s="16" t="s">
        <v>709</v>
      </c>
      <c r="K121" s="16" t="s">
        <v>710</v>
      </c>
      <c r="L121" s="16" t="s">
        <v>711</v>
      </c>
      <c r="M121" s="16" t="s">
        <v>709</v>
      </c>
      <c r="N121" s="16" t="s">
        <v>712</v>
      </c>
      <c r="O121" s="17"/>
    </row>
    <row r="122" spans="1:15" ht="18" customHeight="1">
      <c r="A122" s="9">
        <f>118-1</f>
        <v>117</v>
      </c>
      <c r="B122" s="10" t="s">
        <v>713</v>
      </c>
      <c r="C122" s="10" t="s">
        <v>714</v>
      </c>
      <c r="D122" s="13">
        <v>93.99</v>
      </c>
      <c r="E122" s="11">
        <v>48</v>
      </c>
      <c r="F122" s="11">
        <f t="shared" si="1"/>
        <v>4511.5200000000004</v>
      </c>
      <c r="G122" s="10"/>
      <c r="H122" s="12">
        <v>161.28</v>
      </c>
      <c r="I122" s="16" t="s">
        <v>714</v>
      </c>
      <c r="J122" s="16" t="s">
        <v>715</v>
      </c>
      <c r="K122" s="16" t="s">
        <v>716</v>
      </c>
      <c r="L122" s="16" t="s">
        <v>717</v>
      </c>
      <c r="M122" s="16" t="s">
        <v>715</v>
      </c>
      <c r="N122" s="16" t="s">
        <v>718</v>
      </c>
      <c r="O122" s="17"/>
    </row>
    <row r="123" spans="1:15" ht="18" customHeight="1">
      <c r="A123" s="9">
        <f>119-1</f>
        <v>118</v>
      </c>
      <c r="B123" s="10" t="s">
        <v>719</v>
      </c>
      <c r="C123" s="10" t="s">
        <v>720</v>
      </c>
      <c r="D123" s="13">
        <v>93.99</v>
      </c>
      <c r="E123" s="11">
        <v>40</v>
      </c>
      <c r="F123" s="11">
        <f t="shared" si="1"/>
        <v>3759.6</v>
      </c>
      <c r="G123" s="10"/>
      <c r="H123" s="12">
        <v>134.4</v>
      </c>
      <c r="I123" s="16" t="s">
        <v>720</v>
      </c>
      <c r="J123" s="16" t="s">
        <v>721</v>
      </c>
      <c r="K123" s="16" t="s">
        <v>722</v>
      </c>
      <c r="L123" s="16" t="s">
        <v>723</v>
      </c>
      <c r="M123" s="16" t="s">
        <v>721</v>
      </c>
      <c r="N123" s="16" t="s">
        <v>724</v>
      </c>
      <c r="O123" s="17"/>
    </row>
    <row r="124" spans="1:15" ht="18" customHeight="1">
      <c r="A124" s="9">
        <f>120-1</f>
        <v>119</v>
      </c>
      <c r="B124" s="10" t="s">
        <v>725</v>
      </c>
      <c r="C124" s="10" t="s">
        <v>726</v>
      </c>
      <c r="D124" s="13">
        <v>93.99</v>
      </c>
      <c r="E124" s="11">
        <v>30</v>
      </c>
      <c r="F124" s="11">
        <f t="shared" si="1"/>
        <v>2819.7</v>
      </c>
      <c r="G124" s="10"/>
      <c r="H124" s="12">
        <v>100.8</v>
      </c>
      <c r="I124" s="16" t="s">
        <v>726</v>
      </c>
      <c r="J124" s="16" t="s">
        <v>727</v>
      </c>
      <c r="K124" s="16" t="s">
        <v>728</v>
      </c>
      <c r="L124" s="16" t="s">
        <v>729</v>
      </c>
      <c r="M124" s="16" t="s">
        <v>727</v>
      </c>
      <c r="N124" s="16" t="s">
        <v>730</v>
      </c>
      <c r="O124" s="17"/>
    </row>
    <row r="125" spans="1:15" ht="18" customHeight="1">
      <c r="A125" s="9">
        <f>121-1</f>
        <v>120</v>
      </c>
      <c r="B125" s="10" t="s">
        <v>731</v>
      </c>
      <c r="C125" s="10" t="s">
        <v>732</v>
      </c>
      <c r="D125" s="13">
        <v>93.99</v>
      </c>
      <c r="E125" s="11">
        <v>27.5</v>
      </c>
      <c r="F125" s="11">
        <f t="shared" si="1"/>
        <v>2584.73</v>
      </c>
      <c r="G125" s="10"/>
      <c r="H125" s="12">
        <v>92.4</v>
      </c>
      <c r="I125" s="16" t="s">
        <v>732</v>
      </c>
      <c r="J125" s="16" t="s">
        <v>733</v>
      </c>
      <c r="K125" s="16" t="s">
        <v>734</v>
      </c>
      <c r="L125" s="16" t="s">
        <v>735</v>
      </c>
      <c r="M125" s="16" t="s">
        <v>733</v>
      </c>
      <c r="N125" s="16" t="s">
        <v>736</v>
      </c>
      <c r="O125" s="17"/>
    </row>
    <row r="126" spans="1:15" ht="18" customHeight="1">
      <c r="A126" s="9">
        <f>122-1</f>
        <v>121</v>
      </c>
      <c r="B126" s="10" t="s">
        <v>737</v>
      </c>
      <c r="C126" s="10" t="s">
        <v>738</v>
      </c>
      <c r="D126" s="13">
        <v>93.99</v>
      </c>
      <c r="E126" s="11">
        <v>40</v>
      </c>
      <c r="F126" s="11">
        <f t="shared" si="1"/>
        <v>3759.6</v>
      </c>
      <c r="G126" s="10"/>
      <c r="H126" s="12">
        <v>134.4</v>
      </c>
      <c r="I126" s="16" t="s">
        <v>738</v>
      </c>
      <c r="J126" s="16" t="s">
        <v>739</v>
      </c>
      <c r="K126" s="16" t="s">
        <v>740</v>
      </c>
      <c r="L126" s="16" t="s">
        <v>741</v>
      </c>
      <c r="M126" s="16" t="s">
        <v>739</v>
      </c>
      <c r="N126" s="16" t="s">
        <v>742</v>
      </c>
      <c r="O126" s="17"/>
    </row>
    <row r="127" spans="1:15" ht="18" customHeight="1">
      <c r="A127" s="9">
        <f>123-1</f>
        <v>122</v>
      </c>
      <c r="B127" s="10" t="s">
        <v>743</v>
      </c>
      <c r="C127" s="10" t="s">
        <v>744</v>
      </c>
      <c r="D127" s="13">
        <v>93.99</v>
      </c>
      <c r="E127" s="11">
        <v>16</v>
      </c>
      <c r="F127" s="11">
        <f t="shared" si="1"/>
        <v>1503.84</v>
      </c>
      <c r="G127" s="10"/>
      <c r="H127" s="12">
        <v>53.76</v>
      </c>
      <c r="I127" s="16" t="s">
        <v>744</v>
      </c>
      <c r="J127" s="16" t="s">
        <v>745</v>
      </c>
      <c r="K127" s="16" t="s">
        <v>746</v>
      </c>
      <c r="L127" s="16" t="s">
        <v>747</v>
      </c>
      <c r="M127" s="16" t="s">
        <v>745</v>
      </c>
      <c r="N127" s="16" t="s">
        <v>748</v>
      </c>
      <c r="O127" s="17"/>
    </row>
    <row r="128" spans="1:15" ht="18" customHeight="1">
      <c r="A128" s="9">
        <f>124-1</f>
        <v>123</v>
      </c>
      <c r="B128" s="10" t="s">
        <v>749</v>
      </c>
      <c r="C128" s="10" t="s">
        <v>750</v>
      </c>
      <c r="D128" s="13">
        <v>93.99</v>
      </c>
      <c r="E128" s="11">
        <v>32</v>
      </c>
      <c r="F128" s="11">
        <f t="shared" si="1"/>
        <v>3007.68</v>
      </c>
      <c r="G128" s="10"/>
      <c r="H128" s="12">
        <v>107.52</v>
      </c>
      <c r="I128" s="16" t="s">
        <v>750</v>
      </c>
      <c r="J128" s="16" t="s">
        <v>751</v>
      </c>
      <c r="K128" s="16" t="s">
        <v>752</v>
      </c>
      <c r="L128" s="16" t="s">
        <v>753</v>
      </c>
      <c r="M128" s="16" t="s">
        <v>751</v>
      </c>
      <c r="N128" s="16" t="s">
        <v>754</v>
      </c>
      <c r="O128" s="17"/>
    </row>
    <row r="129" spans="1:15" ht="18" customHeight="1">
      <c r="A129" s="9">
        <f>125-1</f>
        <v>124</v>
      </c>
      <c r="B129" s="10" t="s">
        <v>755</v>
      </c>
      <c r="C129" s="10" t="s">
        <v>756</v>
      </c>
      <c r="D129" s="13">
        <v>93.99</v>
      </c>
      <c r="E129" s="11">
        <v>32</v>
      </c>
      <c r="F129" s="11">
        <f t="shared" si="1"/>
        <v>3007.68</v>
      </c>
      <c r="G129" s="10"/>
      <c r="H129" s="12">
        <v>107.52</v>
      </c>
      <c r="I129" s="16" t="s">
        <v>756</v>
      </c>
      <c r="J129" s="16" t="s">
        <v>757</v>
      </c>
      <c r="K129" s="16" t="s">
        <v>758</v>
      </c>
      <c r="L129" s="16" t="s">
        <v>759</v>
      </c>
      <c r="M129" s="16" t="s">
        <v>757</v>
      </c>
      <c r="N129" s="16" t="s">
        <v>760</v>
      </c>
      <c r="O129" s="17"/>
    </row>
    <row r="130" spans="1:15" ht="18" customHeight="1">
      <c r="A130" s="9">
        <f>126-1</f>
        <v>125</v>
      </c>
      <c r="B130" s="10" t="s">
        <v>761</v>
      </c>
      <c r="C130" s="10" t="s">
        <v>762</v>
      </c>
      <c r="D130" s="13">
        <v>93.99</v>
      </c>
      <c r="E130" s="11">
        <v>16</v>
      </c>
      <c r="F130" s="11">
        <f t="shared" si="1"/>
        <v>1503.84</v>
      </c>
      <c r="G130" s="10"/>
      <c r="H130" s="12">
        <v>53.76</v>
      </c>
      <c r="I130" s="16" t="s">
        <v>762</v>
      </c>
      <c r="J130" s="16" t="s">
        <v>763</v>
      </c>
      <c r="K130" s="16" t="s">
        <v>764</v>
      </c>
      <c r="L130" s="16" t="s">
        <v>765</v>
      </c>
      <c r="M130" s="16" t="s">
        <v>763</v>
      </c>
      <c r="N130" s="16" t="s">
        <v>766</v>
      </c>
      <c r="O130" s="17"/>
    </row>
    <row r="131" spans="1:15" ht="18" customHeight="1">
      <c r="A131" s="9">
        <f>127-1</f>
        <v>126</v>
      </c>
      <c r="B131" s="10" t="s">
        <v>767</v>
      </c>
      <c r="C131" s="10" t="s">
        <v>768</v>
      </c>
      <c r="D131" s="13">
        <v>93.99</v>
      </c>
      <c r="E131" s="11">
        <v>32</v>
      </c>
      <c r="F131" s="11">
        <f t="shared" si="1"/>
        <v>3007.68</v>
      </c>
      <c r="G131" s="10"/>
      <c r="H131" s="12">
        <v>107.52</v>
      </c>
      <c r="I131" s="16" t="s">
        <v>768</v>
      </c>
      <c r="J131" s="16" t="s">
        <v>769</v>
      </c>
      <c r="K131" s="16" t="s">
        <v>770</v>
      </c>
      <c r="L131" s="16" t="s">
        <v>771</v>
      </c>
      <c r="M131" s="16" t="s">
        <v>769</v>
      </c>
      <c r="N131" s="16" t="s">
        <v>772</v>
      </c>
      <c r="O131" s="17"/>
    </row>
    <row r="132" spans="1:15" ht="18" customHeight="1">
      <c r="A132" s="9">
        <f>128-1</f>
        <v>127</v>
      </c>
      <c r="B132" s="10" t="s">
        <v>773</v>
      </c>
      <c r="C132" s="10" t="s">
        <v>774</v>
      </c>
      <c r="D132" s="13">
        <v>93.99</v>
      </c>
      <c r="E132" s="11">
        <v>25</v>
      </c>
      <c r="F132" s="11">
        <f t="shared" si="1"/>
        <v>2349.75</v>
      </c>
      <c r="G132" s="10"/>
      <c r="H132" s="12">
        <v>84</v>
      </c>
      <c r="I132" s="16" t="s">
        <v>774</v>
      </c>
      <c r="J132" s="16" t="s">
        <v>775</v>
      </c>
      <c r="K132" s="16" t="s">
        <v>776</v>
      </c>
      <c r="L132" s="16" t="s">
        <v>777</v>
      </c>
      <c r="M132" s="16" t="s">
        <v>775</v>
      </c>
      <c r="N132" s="16" t="s">
        <v>778</v>
      </c>
      <c r="O132" s="17"/>
    </row>
    <row r="133" spans="1:15" ht="18" customHeight="1">
      <c r="A133" s="9">
        <f>129-1</f>
        <v>128</v>
      </c>
      <c r="B133" s="10" t="s">
        <v>779</v>
      </c>
      <c r="C133" s="10" t="s">
        <v>780</v>
      </c>
      <c r="D133" s="13">
        <v>93.99</v>
      </c>
      <c r="E133" s="11">
        <v>24</v>
      </c>
      <c r="F133" s="11">
        <f t="shared" si="1"/>
        <v>2255.7600000000002</v>
      </c>
      <c r="G133" s="10"/>
      <c r="H133" s="12">
        <v>80.64</v>
      </c>
      <c r="I133" s="16" t="s">
        <v>780</v>
      </c>
      <c r="J133" s="16" t="s">
        <v>781</v>
      </c>
      <c r="K133" s="16" t="s">
        <v>782</v>
      </c>
      <c r="L133" s="16" t="s">
        <v>783</v>
      </c>
      <c r="M133" s="16" t="s">
        <v>781</v>
      </c>
      <c r="N133" s="16" t="s">
        <v>784</v>
      </c>
      <c r="O133" s="17"/>
    </row>
    <row r="134" spans="1:15" ht="18" customHeight="1">
      <c r="A134" s="9">
        <f>130-1</f>
        <v>129</v>
      </c>
      <c r="B134" s="10" t="s">
        <v>785</v>
      </c>
      <c r="C134" s="10" t="s">
        <v>786</v>
      </c>
      <c r="D134" s="13">
        <v>93.99</v>
      </c>
      <c r="E134" s="11">
        <v>11</v>
      </c>
      <c r="F134" s="11">
        <f t="shared" ref="F134:F197" si="2">ROUND((ROUND(D134,2)*ROUND(E134,2)),2)</f>
        <v>1033.8900000000001</v>
      </c>
      <c r="G134" s="10"/>
      <c r="H134" s="12">
        <v>36.85</v>
      </c>
      <c r="I134" s="16" t="s">
        <v>786</v>
      </c>
      <c r="J134" s="16" t="s">
        <v>787</v>
      </c>
      <c r="K134" s="16" t="s">
        <v>788</v>
      </c>
      <c r="L134" s="16" t="s">
        <v>789</v>
      </c>
      <c r="M134" s="16" t="s">
        <v>787</v>
      </c>
      <c r="N134" s="16" t="s">
        <v>790</v>
      </c>
      <c r="O134" s="17"/>
    </row>
    <row r="135" spans="1:15" ht="18" customHeight="1">
      <c r="A135" s="9">
        <f>131-1</f>
        <v>130</v>
      </c>
      <c r="B135" s="10" t="s">
        <v>791</v>
      </c>
      <c r="C135" s="10" t="s">
        <v>792</v>
      </c>
      <c r="D135" s="13">
        <v>93.99</v>
      </c>
      <c r="E135" s="11">
        <v>16</v>
      </c>
      <c r="F135" s="11">
        <f t="shared" si="2"/>
        <v>1503.84</v>
      </c>
      <c r="G135" s="10"/>
      <c r="H135" s="12">
        <v>53.76</v>
      </c>
      <c r="I135" s="16" t="s">
        <v>792</v>
      </c>
      <c r="J135" s="16" t="s">
        <v>793</v>
      </c>
      <c r="K135" s="16" t="s">
        <v>794</v>
      </c>
      <c r="L135" s="16" t="s">
        <v>795</v>
      </c>
      <c r="M135" s="16" t="s">
        <v>793</v>
      </c>
      <c r="N135" s="16" t="s">
        <v>796</v>
      </c>
      <c r="O135" s="17"/>
    </row>
    <row r="136" spans="1:15" ht="18" customHeight="1">
      <c r="A136" s="9">
        <f>132-1</f>
        <v>131</v>
      </c>
      <c r="B136" s="10" t="s">
        <v>797</v>
      </c>
      <c r="C136" s="10" t="s">
        <v>798</v>
      </c>
      <c r="D136" s="13">
        <v>93.99</v>
      </c>
      <c r="E136" s="11">
        <v>8</v>
      </c>
      <c r="F136" s="11">
        <f t="shared" si="2"/>
        <v>751.92</v>
      </c>
      <c r="G136" s="10"/>
      <c r="H136" s="12">
        <v>26.88</v>
      </c>
      <c r="I136" s="16" t="s">
        <v>798</v>
      </c>
      <c r="J136" s="16" t="s">
        <v>799</v>
      </c>
      <c r="K136" s="16" t="s">
        <v>800</v>
      </c>
      <c r="L136" s="16" t="s">
        <v>801</v>
      </c>
      <c r="M136" s="16" t="s">
        <v>799</v>
      </c>
      <c r="N136" s="16" t="s">
        <v>802</v>
      </c>
      <c r="O136" s="17"/>
    </row>
    <row r="137" spans="1:15" ht="18" customHeight="1">
      <c r="A137" s="9">
        <f>133-1</f>
        <v>132</v>
      </c>
      <c r="B137" s="10" t="s">
        <v>803</v>
      </c>
      <c r="C137" s="10" t="s">
        <v>804</v>
      </c>
      <c r="D137" s="13">
        <v>93.99</v>
      </c>
      <c r="E137" s="11">
        <v>21</v>
      </c>
      <c r="F137" s="11">
        <f t="shared" si="2"/>
        <v>1973.79</v>
      </c>
      <c r="G137" s="10"/>
      <c r="H137" s="12">
        <v>70.56</v>
      </c>
      <c r="I137" s="16" t="s">
        <v>804</v>
      </c>
      <c r="J137" s="16" t="s">
        <v>805</v>
      </c>
      <c r="K137" s="16" t="s">
        <v>806</v>
      </c>
      <c r="L137" s="16" t="s">
        <v>807</v>
      </c>
      <c r="M137" s="16" t="s">
        <v>805</v>
      </c>
      <c r="N137" s="16" t="s">
        <v>808</v>
      </c>
      <c r="O137" s="17"/>
    </row>
    <row r="138" spans="1:15" ht="18" customHeight="1">
      <c r="A138" s="9">
        <f>134-1</f>
        <v>133</v>
      </c>
      <c r="B138" s="10" t="s">
        <v>809</v>
      </c>
      <c r="C138" s="10" t="s">
        <v>810</v>
      </c>
      <c r="D138" s="13">
        <v>93.99</v>
      </c>
      <c r="E138" s="11">
        <v>19</v>
      </c>
      <c r="F138" s="11">
        <f t="shared" si="2"/>
        <v>1785.81</v>
      </c>
      <c r="G138" s="10"/>
      <c r="H138" s="12">
        <v>63.84</v>
      </c>
      <c r="I138" s="16" t="s">
        <v>810</v>
      </c>
      <c r="J138" s="16" t="s">
        <v>811</v>
      </c>
      <c r="K138" s="16" t="s">
        <v>812</v>
      </c>
      <c r="L138" s="16" t="s">
        <v>813</v>
      </c>
      <c r="M138" s="16" t="s">
        <v>811</v>
      </c>
      <c r="N138" s="16" t="s">
        <v>814</v>
      </c>
      <c r="O138" s="17"/>
    </row>
    <row r="139" spans="1:15" ht="18" customHeight="1">
      <c r="A139" s="9">
        <f>135-1</f>
        <v>134</v>
      </c>
      <c r="B139" s="10" t="s">
        <v>815</v>
      </c>
      <c r="C139" s="10" t="s">
        <v>816</v>
      </c>
      <c r="D139" s="13">
        <v>93.99</v>
      </c>
      <c r="E139" s="11">
        <v>59</v>
      </c>
      <c r="F139" s="11">
        <f t="shared" si="2"/>
        <v>5545.41</v>
      </c>
      <c r="G139" s="10"/>
      <c r="H139" s="12">
        <v>197.65</v>
      </c>
      <c r="I139" s="16" t="s">
        <v>816</v>
      </c>
      <c r="J139" s="16" t="s">
        <v>817</v>
      </c>
      <c r="K139" s="16" t="s">
        <v>818</v>
      </c>
      <c r="L139" s="16" t="s">
        <v>819</v>
      </c>
      <c r="M139" s="16" t="s">
        <v>817</v>
      </c>
      <c r="N139" s="16" t="s">
        <v>820</v>
      </c>
      <c r="O139" s="17"/>
    </row>
    <row r="140" spans="1:15" ht="18" customHeight="1">
      <c r="A140" s="9">
        <f>136-1</f>
        <v>135</v>
      </c>
      <c r="B140" s="10" t="s">
        <v>821</v>
      </c>
      <c r="C140" s="10" t="s">
        <v>822</v>
      </c>
      <c r="D140" s="13">
        <v>93.99</v>
      </c>
      <c r="E140" s="11">
        <v>40</v>
      </c>
      <c r="F140" s="11">
        <f t="shared" si="2"/>
        <v>3759.6</v>
      </c>
      <c r="G140" s="10"/>
      <c r="H140" s="12">
        <v>134.4</v>
      </c>
      <c r="I140" s="16" t="s">
        <v>822</v>
      </c>
      <c r="J140" s="16" t="s">
        <v>823</v>
      </c>
      <c r="K140" s="16" t="s">
        <v>824</v>
      </c>
      <c r="L140" s="16" t="s">
        <v>825</v>
      </c>
      <c r="M140" s="16" t="s">
        <v>823</v>
      </c>
      <c r="N140" s="16" t="s">
        <v>826</v>
      </c>
      <c r="O140" s="17"/>
    </row>
    <row r="141" spans="1:15" ht="18" customHeight="1">
      <c r="A141" s="9">
        <f>137-1</f>
        <v>136</v>
      </c>
      <c r="B141" s="10" t="s">
        <v>827</v>
      </c>
      <c r="C141" s="10" t="s">
        <v>828</v>
      </c>
      <c r="D141" s="13">
        <v>93.99</v>
      </c>
      <c r="E141" s="11">
        <v>35.5</v>
      </c>
      <c r="F141" s="11">
        <f t="shared" si="2"/>
        <v>3336.65</v>
      </c>
      <c r="G141" s="10"/>
      <c r="H141" s="12">
        <v>119.28</v>
      </c>
      <c r="I141" s="16" t="s">
        <v>828</v>
      </c>
      <c r="J141" s="16" t="s">
        <v>829</v>
      </c>
      <c r="K141" s="16" t="s">
        <v>830</v>
      </c>
      <c r="L141" s="16" t="s">
        <v>831</v>
      </c>
      <c r="M141" s="16" t="s">
        <v>829</v>
      </c>
      <c r="N141" s="16" t="s">
        <v>832</v>
      </c>
      <c r="O141" s="17"/>
    </row>
    <row r="142" spans="1:15" ht="18" customHeight="1">
      <c r="A142" s="9">
        <f>138-1</f>
        <v>137</v>
      </c>
      <c r="B142" s="10" t="s">
        <v>833</v>
      </c>
      <c r="C142" s="10" t="s">
        <v>834</v>
      </c>
      <c r="D142" s="13">
        <v>93.99</v>
      </c>
      <c r="E142" s="11">
        <v>48</v>
      </c>
      <c r="F142" s="11">
        <f t="shared" si="2"/>
        <v>4511.5200000000004</v>
      </c>
      <c r="G142" s="10"/>
      <c r="H142" s="12">
        <v>161.28</v>
      </c>
      <c r="I142" s="16" t="s">
        <v>834</v>
      </c>
      <c r="J142" s="16" t="s">
        <v>835</v>
      </c>
      <c r="K142" s="16" t="s">
        <v>836</v>
      </c>
      <c r="L142" s="16" t="s">
        <v>837</v>
      </c>
      <c r="M142" s="16" t="s">
        <v>835</v>
      </c>
      <c r="N142" s="16" t="s">
        <v>838</v>
      </c>
      <c r="O142" s="17"/>
    </row>
    <row r="143" spans="1:15" ht="18" customHeight="1">
      <c r="A143" s="9">
        <f>139-1</f>
        <v>138</v>
      </c>
      <c r="B143" s="10" t="s">
        <v>839</v>
      </c>
      <c r="C143" s="10" t="s">
        <v>840</v>
      </c>
      <c r="D143" s="13">
        <v>93.99</v>
      </c>
      <c r="E143" s="11">
        <v>11</v>
      </c>
      <c r="F143" s="11">
        <f t="shared" si="2"/>
        <v>1033.8900000000001</v>
      </c>
      <c r="G143" s="10"/>
      <c r="H143" s="12">
        <v>36.96</v>
      </c>
      <c r="I143" s="16" t="s">
        <v>840</v>
      </c>
      <c r="J143" s="16" t="s">
        <v>841</v>
      </c>
      <c r="K143" s="16" t="s">
        <v>842</v>
      </c>
      <c r="L143" s="16" t="s">
        <v>843</v>
      </c>
      <c r="M143" s="16" t="s">
        <v>841</v>
      </c>
      <c r="N143" s="16" t="s">
        <v>844</v>
      </c>
      <c r="O143" s="17"/>
    </row>
    <row r="144" spans="1:15" ht="18" customHeight="1">
      <c r="A144" s="9">
        <f>140-1</f>
        <v>139</v>
      </c>
      <c r="B144" s="10" t="s">
        <v>845</v>
      </c>
      <c r="C144" s="10" t="s">
        <v>846</v>
      </c>
      <c r="D144" s="13">
        <v>93.99</v>
      </c>
      <c r="E144" s="11">
        <v>23</v>
      </c>
      <c r="F144" s="11">
        <f t="shared" si="2"/>
        <v>2161.77</v>
      </c>
      <c r="G144" s="10"/>
      <c r="H144" s="12">
        <v>77.28</v>
      </c>
      <c r="I144" s="16" t="s">
        <v>846</v>
      </c>
      <c r="J144" s="16" t="s">
        <v>847</v>
      </c>
      <c r="K144" s="16" t="s">
        <v>848</v>
      </c>
      <c r="L144" s="16" t="s">
        <v>849</v>
      </c>
      <c r="M144" s="16" t="s">
        <v>847</v>
      </c>
      <c r="N144" s="16" t="s">
        <v>850</v>
      </c>
      <c r="O144" s="17"/>
    </row>
    <row r="145" spans="1:15" ht="18" customHeight="1">
      <c r="A145" s="9">
        <f>141-1</f>
        <v>140</v>
      </c>
      <c r="B145" s="10" t="s">
        <v>851</v>
      </c>
      <c r="C145" s="10" t="s">
        <v>852</v>
      </c>
      <c r="D145" s="13">
        <v>93.99</v>
      </c>
      <c r="E145" s="11">
        <v>34</v>
      </c>
      <c r="F145" s="11">
        <f t="shared" si="2"/>
        <v>3195.66</v>
      </c>
      <c r="G145" s="10"/>
      <c r="H145" s="12">
        <v>114.24</v>
      </c>
      <c r="I145" s="16" t="s">
        <v>852</v>
      </c>
      <c r="J145" s="16" t="s">
        <v>853</v>
      </c>
      <c r="K145" s="16" t="s">
        <v>854</v>
      </c>
      <c r="L145" s="16" t="s">
        <v>855</v>
      </c>
      <c r="M145" s="16" t="s">
        <v>853</v>
      </c>
      <c r="N145" s="16" t="s">
        <v>856</v>
      </c>
      <c r="O145" s="17"/>
    </row>
    <row r="146" spans="1:15" ht="18" customHeight="1">
      <c r="A146" s="9">
        <f>142-1</f>
        <v>141</v>
      </c>
      <c r="B146" s="10" t="s">
        <v>857</v>
      </c>
      <c r="C146" s="10" t="s">
        <v>858</v>
      </c>
      <c r="D146" s="13">
        <v>93.99</v>
      </c>
      <c r="E146" s="11">
        <v>16</v>
      </c>
      <c r="F146" s="11">
        <f t="shared" si="2"/>
        <v>1503.84</v>
      </c>
      <c r="G146" s="10"/>
      <c r="H146" s="12">
        <v>53.76</v>
      </c>
      <c r="I146" s="16" t="s">
        <v>858</v>
      </c>
      <c r="J146" s="16" t="s">
        <v>859</v>
      </c>
      <c r="K146" s="16" t="s">
        <v>860</v>
      </c>
      <c r="L146" s="16" t="s">
        <v>861</v>
      </c>
      <c r="M146" s="16" t="s">
        <v>859</v>
      </c>
      <c r="N146" s="16" t="s">
        <v>862</v>
      </c>
      <c r="O146" s="17"/>
    </row>
    <row r="147" spans="1:15" ht="18" customHeight="1">
      <c r="A147" s="9">
        <f>143-1</f>
        <v>142</v>
      </c>
      <c r="B147" s="10" t="s">
        <v>863</v>
      </c>
      <c r="C147" s="10" t="s">
        <v>864</v>
      </c>
      <c r="D147" s="13">
        <v>93.99</v>
      </c>
      <c r="E147" s="11">
        <v>24</v>
      </c>
      <c r="F147" s="11">
        <f t="shared" si="2"/>
        <v>2255.7600000000002</v>
      </c>
      <c r="G147" s="10"/>
      <c r="H147" s="12">
        <v>80.64</v>
      </c>
      <c r="I147" s="16" t="s">
        <v>864</v>
      </c>
      <c r="J147" s="16" t="s">
        <v>865</v>
      </c>
      <c r="K147" s="16" t="s">
        <v>866</v>
      </c>
      <c r="L147" s="16" t="s">
        <v>867</v>
      </c>
      <c r="M147" s="16" t="s">
        <v>865</v>
      </c>
      <c r="N147" s="16" t="s">
        <v>868</v>
      </c>
      <c r="O147" s="17"/>
    </row>
    <row r="148" spans="1:15" ht="18" customHeight="1">
      <c r="A148" s="9">
        <f>144-1</f>
        <v>143</v>
      </c>
      <c r="B148" s="10" t="s">
        <v>869</v>
      </c>
      <c r="C148" s="10" t="s">
        <v>870</v>
      </c>
      <c r="D148" s="13">
        <v>93.99</v>
      </c>
      <c r="E148" s="11">
        <v>32</v>
      </c>
      <c r="F148" s="11">
        <f t="shared" si="2"/>
        <v>3007.68</v>
      </c>
      <c r="G148" s="10"/>
      <c r="H148" s="12">
        <v>107.52</v>
      </c>
      <c r="I148" s="16" t="s">
        <v>870</v>
      </c>
      <c r="J148" s="16" t="s">
        <v>871</v>
      </c>
      <c r="K148" s="16" t="s">
        <v>872</v>
      </c>
      <c r="L148" s="16" t="s">
        <v>873</v>
      </c>
      <c r="M148" s="16" t="s">
        <v>871</v>
      </c>
      <c r="N148" s="16" t="s">
        <v>874</v>
      </c>
      <c r="O148" s="17"/>
    </row>
    <row r="149" spans="1:15" ht="18" customHeight="1">
      <c r="A149" s="9">
        <f>145-1</f>
        <v>144</v>
      </c>
      <c r="B149" s="10" t="s">
        <v>875</v>
      </c>
      <c r="C149" s="10" t="s">
        <v>876</v>
      </c>
      <c r="D149" s="13">
        <v>93.99</v>
      </c>
      <c r="E149" s="11">
        <v>43.5</v>
      </c>
      <c r="F149" s="11">
        <f t="shared" si="2"/>
        <v>4088.57</v>
      </c>
      <c r="G149" s="10"/>
      <c r="H149" s="12">
        <v>146.16</v>
      </c>
      <c r="I149" s="16" t="s">
        <v>876</v>
      </c>
      <c r="J149" s="16" t="s">
        <v>877</v>
      </c>
      <c r="K149" s="16" t="s">
        <v>878</v>
      </c>
      <c r="L149" s="16" t="s">
        <v>879</v>
      </c>
      <c r="M149" s="16" t="s">
        <v>877</v>
      </c>
      <c r="N149" s="16" t="s">
        <v>880</v>
      </c>
      <c r="O149" s="17"/>
    </row>
    <row r="150" spans="1:15" ht="18" customHeight="1">
      <c r="A150" s="9">
        <f>146-1</f>
        <v>145</v>
      </c>
      <c r="B150" s="10" t="s">
        <v>881</v>
      </c>
      <c r="C150" s="10" t="s">
        <v>882</v>
      </c>
      <c r="D150" s="13">
        <v>93.99</v>
      </c>
      <c r="E150" s="11">
        <v>44.5</v>
      </c>
      <c r="F150" s="11">
        <f t="shared" si="2"/>
        <v>4182.5600000000004</v>
      </c>
      <c r="G150" s="10"/>
      <c r="H150" s="12">
        <v>149.52000000000001</v>
      </c>
      <c r="I150" s="16" t="s">
        <v>882</v>
      </c>
      <c r="J150" s="16" t="s">
        <v>883</v>
      </c>
      <c r="K150" s="16" t="s">
        <v>884</v>
      </c>
      <c r="L150" s="16" t="s">
        <v>885</v>
      </c>
      <c r="M150" s="16" t="s">
        <v>883</v>
      </c>
      <c r="N150" s="16" t="s">
        <v>886</v>
      </c>
      <c r="O150" s="17"/>
    </row>
    <row r="151" spans="1:15" ht="18" customHeight="1">
      <c r="A151" s="9">
        <f>147-1</f>
        <v>146</v>
      </c>
      <c r="B151" s="10" t="s">
        <v>887</v>
      </c>
      <c r="C151" s="10" t="s">
        <v>888</v>
      </c>
      <c r="D151" s="13">
        <v>93.99</v>
      </c>
      <c r="E151" s="11">
        <v>64</v>
      </c>
      <c r="F151" s="11">
        <f t="shared" si="2"/>
        <v>6015.36</v>
      </c>
      <c r="G151" s="10"/>
      <c r="H151" s="12">
        <v>214.4</v>
      </c>
      <c r="I151" s="16" t="s">
        <v>888</v>
      </c>
      <c r="J151" s="16" t="s">
        <v>889</v>
      </c>
      <c r="K151" s="16" t="s">
        <v>890</v>
      </c>
      <c r="L151" s="16" t="s">
        <v>891</v>
      </c>
      <c r="M151" s="16" t="s">
        <v>889</v>
      </c>
      <c r="N151" s="16" t="s">
        <v>892</v>
      </c>
      <c r="O151" s="17"/>
    </row>
    <row r="152" spans="1:15" ht="18" customHeight="1">
      <c r="A152" s="9">
        <f>148-1</f>
        <v>147</v>
      </c>
      <c r="B152" s="10" t="s">
        <v>893</v>
      </c>
      <c r="C152" s="10" t="s">
        <v>894</v>
      </c>
      <c r="D152" s="13">
        <v>93.99</v>
      </c>
      <c r="E152" s="11">
        <v>8</v>
      </c>
      <c r="F152" s="11">
        <f t="shared" si="2"/>
        <v>751.92</v>
      </c>
      <c r="G152" s="10"/>
      <c r="H152" s="12">
        <v>26.8</v>
      </c>
      <c r="I152" s="16" t="s">
        <v>894</v>
      </c>
      <c r="J152" s="16" t="s">
        <v>895</v>
      </c>
      <c r="K152" s="16" t="s">
        <v>896</v>
      </c>
      <c r="L152" s="16" t="s">
        <v>897</v>
      </c>
      <c r="M152" s="16" t="s">
        <v>895</v>
      </c>
      <c r="N152" s="16" t="s">
        <v>898</v>
      </c>
      <c r="O152" s="17"/>
    </row>
    <row r="153" spans="1:15" ht="18" customHeight="1">
      <c r="A153" s="9">
        <f>149-1</f>
        <v>148</v>
      </c>
      <c r="B153" s="10" t="s">
        <v>899</v>
      </c>
      <c r="C153" s="10" t="s">
        <v>900</v>
      </c>
      <c r="D153" s="13">
        <v>93.99</v>
      </c>
      <c r="E153" s="11">
        <v>30</v>
      </c>
      <c r="F153" s="11">
        <f t="shared" si="2"/>
        <v>2819.7</v>
      </c>
      <c r="G153" s="10"/>
      <c r="H153" s="12">
        <v>100.8</v>
      </c>
      <c r="I153" s="16" t="s">
        <v>900</v>
      </c>
      <c r="J153" s="16" t="s">
        <v>901</v>
      </c>
      <c r="K153" s="16" t="s">
        <v>902</v>
      </c>
      <c r="L153" s="16" t="s">
        <v>903</v>
      </c>
      <c r="M153" s="16" t="s">
        <v>901</v>
      </c>
      <c r="N153" s="16" t="s">
        <v>904</v>
      </c>
      <c r="O153" s="17"/>
    </row>
    <row r="154" spans="1:15" ht="18" customHeight="1">
      <c r="A154" s="9">
        <f>150-1</f>
        <v>149</v>
      </c>
      <c r="B154" s="10" t="s">
        <v>905</v>
      </c>
      <c r="C154" s="10" t="s">
        <v>906</v>
      </c>
      <c r="D154" s="13">
        <v>93.99</v>
      </c>
      <c r="E154" s="11">
        <v>40</v>
      </c>
      <c r="F154" s="11">
        <f t="shared" si="2"/>
        <v>3759.6</v>
      </c>
      <c r="G154" s="10"/>
      <c r="H154" s="12">
        <v>134.4</v>
      </c>
      <c r="I154" s="16" t="s">
        <v>906</v>
      </c>
      <c r="J154" s="16" t="s">
        <v>907</v>
      </c>
      <c r="K154" s="16" t="s">
        <v>908</v>
      </c>
      <c r="L154" s="16" t="s">
        <v>909</v>
      </c>
      <c r="M154" s="16" t="s">
        <v>907</v>
      </c>
      <c r="N154" s="16" t="s">
        <v>910</v>
      </c>
      <c r="O154" s="17"/>
    </row>
    <row r="155" spans="1:15" ht="18" customHeight="1">
      <c r="A155" s="9">
        <f>151-1</f>
        <v>150</v>
      </c>
      <c r="B155" s="10" t="s">
        <v>911</v>
      </c>
      <c r="C155" s="10" t="s">
        <v>912</v>
      </c>
      <c r="D155" s="13">
        <v>93.99</v>
      </c>
      <c r="E155" s="11">
        <v>35.9</v>
      </c>
      <c r="F155" s="11">
        <f t="shared" si="2"/>
        <v>3374.24</v>
      </c>
      <c r="G155" s="10"/>
      <c r="H155" s="12">
        <v>120.62</v>
      </c>
      <c r="I155" s="16" t="s">
        <v>912</v>
      </c>
      <c r="J155" s="16" t="s">
        <v>913</v>
      </c>
      <c r="K155" s="16" t="s">
        <v>914</v>
      </c>
      <c r="L155" s="16" t="s">
        <v>915</v>
      </c>
      <c r="M155" s="16" t="s">
        <v>913</v>
      </c>
      <c r="N155" s="16" t="s">
        <v>916</v>
      </c>
      <c r="O155" s="17"/>
    </row>
    <row r="156" spans="1:15" ht="18" customHeight="1">
      <c r="A156" s="9">
        <f>152-1</f>
        <v>151</v>
      </c>
      <c r="B156" s="10" t="s">
        <v>917</v>
      </c>
      <c r="C156" s="10" t="s">
        <v>918</v>
      </c>
      <c r="D156" s="13">
        <v>93.99</v>
      </c>
      <c r="E156" s="11">
        <v>16</v>
      </c>
      <c r="F156" s="11">
        <f t="shared" si="2"/>
        <v>1503.84</v>
      </c>
      <c r="G156" s="10"/>
      <c r="H156" s="12">
        <v>53.6</v>
      </c>
      <c r="I156" s="16" t="s">
        <v>918</v>
      </c>
      <c r="J156" s="16" t="s">
        <v>919</v>
      </c>
      <c r="K156" s="16" t="s">
        <v>920</v>
      </c>
      <c r="L156" s="16" t="s">
        <v>921</v>
      </c>
      <c r="M156" s="16" t="s">
        <v>919</v>
      </c>
      <c r="N156" s="16" t="s">
        <v>922</v>
      </c>
      <c r="O156" s="17"/>
    </row>
    <row r="157" spans="1:15" ht="18" customHeight="1">
      <c r="A157" s="9">
        <f>153-1</f>
        <v>152</v>
      </c>
      <c r="B157" s="10" t="s">
        <v>923</v>
      </c>
      <c r="C157" s="10" t="s">
        <v>924</v>
      </c>
      <c r="D157" s="13">
        <v>93.99</v>
      </c>
      <c r="E157" s="11">
        <v>64</v>
      </c>
      <c r="F157" s="11">
        <f t="shared" si="2"/>
        <v>6015.36</v>
      </c>
      <c r="G157" s="10"/>
      <c r="H157" s="12">
        <v>214.4</v>
      </c>
      <c r="I157" s="16" t="s">
        <v>924</v>
      </c>
      <c r="J157" s="16" t="s">
        <v>925</v>
      </c>
      <c r="K157" s="16" t="s">
        <v>926</v>
      </c>
      <c r="L157" s="16" t="s">
        <v>927</v>
      </c>
      <c r="M157" s="16" t="s">
        <v>925</v>
      </c>
      <c r="N157" s="16" t="s">
        <v>928</v>
      </c>
      <c r="O157" s="17"/>
    </row>
    <row r="158" spans="1:15" ht="18" customHeight="1">
      <c r="A158" s="9">
        <f>154-1</f>
        <v>153</v>
      </c>
      <c r="B158" s="10" t="s">
        <v>929</v>
      </c>
      <c r="C158" s="10" t="s">
        <v>930</v>
      </c>
      <c r="D158" s="13">
        <v>93.99</v>
      </c>
      <c r="E158" s="11">
        <v>37.5</v>
      </c>
      <c r="F158" s="11">
        <f t="shared" si="2"/>
        <v>3524.63</v>
      </c>
      <c r="G158" s="10"/>
      <c r="H158" s="12">
        <v>126</v>
      </c>
      <c r="I158" s="16" t="s">
        <v>930</v>
      </c>
      <c r="J158" s="16" t="s">
        <v>931</v>
      </c>
      <c r="K158" s="16" t="s">
        <v>932</v>
      </c>
      <c r="L158" s="16" t="s">
        <v>933</v>
      </c>
      <c r="M158" s="16" t="s">
        <v>931</v>
      </c>
      <c r="N158" s="16" t="s">
        <v>934</v>
      </c>
      <c r="O158" s="17"/>
    </row>
    <row r="159" spans="1:15" ht="18" customHeight="1">
      <c r="A159" s="9">
        <f>155-1</f>
        <v>154</v>
      </c>
      <c r="B159" s="10" t="s">
        <v>935</v>
      </c>
      <c r="C159" s="10" t="s">
        <v>936</v>
      </c>
      <c r="D159" s="13">
        <v>93.99</v>
      </c>
      <c r="E159" s="11">
        <v>36.200000000000003</v>
      </c>
      <c r="F159" s="11">
        <f t="shared" si="2"/>
        <v>3402.44</v>
      </c>
      <c r="G159" s="10"/>
      <c r="H159" s="12">
        <v>121.63</v>
      </c>
      <c r="I159" s="16" t="s">
        <v>936</v>
      </c>
      <c r="J159" s="16" t="s">
        <v>937</v>
      </c>
      <c r="K159" s="16" t="s">
        <v>938</v>
      </c>
      <c r="L159" s="16" t="s">
        <v>939</v>
      </c>
      <c r="M159" s="16" t="s">
        <v>937</v>
      </c>
      <c r="N159" s="16" t="s">
        <v>940</v>
      </c>
      <c r="O159" s="17"/>
    </row>
    <row r="160" spans="1:15" ht="18" customHeight="1">
      <c r="A160" s="9">
        <f>156-1</f>
        <v>155</v>
      </c>
      <c r="B160" s="10" t="s">
        <v>941</v>
      </c>
      <c r="C160" s="10" t="s">
        <v>942</v>
      </c>
      <c r="D160" s="13">
        <v>93.99</v>
      </c>
      <c r="E160" s="11">
        <v>32</v>
      </c>
      <c r="F160" s="11">
        <f t="shared" si="2"/>
        <v>3007.68</v>
      </c>
      <c r="G160" s="10"/>
      <c r="H160" s="12">
        <v>107.52</v>
      </c>
      <c r="I160" s="16" t="s">
        <v>942</v>
      </c>
      <c r="J160" s="16" t="s">
        <v>943</v>
      </c>
      <c r="K160" s="16" t="s">
        <v>944</v>
      </c>
      <c r="L160" s="16" t="s">
        <v>945</v>
      </c>
      <c r="M160" s="16" t="s">
        <v>943</v>
      </c>
      <c r="N160" s="16" t="s">
        <v>946</v>
      </c>
      <c r="O160" s="17"/>
    </row>
    <row r="161" spans="1:15" ht="18" customHeight="1">
      <c r="A161" s="9">
        <f>157-1</f>
        <v>156</v>
      </c>
      <c r="B161" s="10" t="s">
        <v>947</v>
      </c>
      <c r="C161" s="10" t="s">
        <v>948</v>
      </c>
      <c r="D161" s="13">
        <v>93.99</v>
      </c>
      <c r="E161" s="11">
        <v>63.7</v>
      </c>
      <c r="F161" s="11">
        <f t="shared" si="2"/>
        <v>5987.16</v>
      </c>
      <c r="G161" s="10"/>
      <c r="H161" s="12">
        <v>214.03</v>
      </c>
      <c r="I161" s="16" t="s">
        <v>948</v>
      </c>
      <c r="J161" s="16" t="s">
        <v>949</v>
      </c>
      <c r="K161" s="16" t="s">
        <v>950</v>
      </c>
      <c r="L161" s="16" t="s">
        <v>951</v>
      </c>
      <c r="M161" s="16" t="s">
        <v>949</v>
      </c>
      <c r="N161" s="16" t="s">
        <v>952</v>
      </c>
      <c r="O161" s="17"/>
    </row>
    <row r="162" spans="1:15" ht="18" customHeight="1">
      <c r="A162" s="9">
        <f>158-1</f>
        <v>157</v>
      </c>
      <c r="B162" s="10" t="s">
        <v>953</v>
      </c>
      <c r="C162" s="10" t="s">
        <v>954</v>
      </c>
      <c r="D162" s="13">
        <v>93.99</v>
      </c>
      <c r="E162" s="11">
        <v>24</v>
      </c>
      <c r="F162" s="11">
        <f t="shared" si="2"/>
        <v>2255.7600000000002</v>
      </c>
      <c r="G162" s="10"/>
      <c r="H162" s="12">
        <v>80.64</v>
      </c>
      <c r="I162" s="16" t="s">
        <v>954</v>
      </c>
      <c r="J162" s="16" t="s">
        <v>955</v>
      </c>
      <c r="K162" s="16" t="s">
        <v>956</v>
      </c>
      <c r="L162" s="16" t="s">
        <v>957</v>
      </c>
      <c r="M162" s="16" t="s">
        <v>955</v>
      </c>
      <c r="N162" s="16" t="s">
        <v>958</v>
      </c>
      <c r="O162" s="17"/>
    </row>
    <row r="163" spans="1:15" ht="18" customHeight="1">
      <c r="A163" s="9">
        <f>159-1</f>
        <v>158</v>
      </c>
      <c r="B163" s="10" t="s">
        <v>959</v>
      </c>
      <c r="C163" s="10" t="s">
        <v>960</v>
      </c>
      <c r="D163" s="13">
        <v>93.99</v>
      </c>
      <c r="E163" s="11">
        <v>12.7</v>
      </c>
      <c r="F163" s="11">
        <f t="shared" si="2"/>
        <v>1193.67</v>
      </c>
      <c r="G163" s="10"/>
      <c r="H163" s="12">
        <v>42.67</v>
      </c>
      <c r="I163" s="16" t="s">
        <v>960</v>
      </c>
      <c r="J163" s="16" t="s">
        <v>961</v>
      </c>
      <c r="K163" s="16" t="s">
        <v>962</v>
      </c>
      <c r="L163" s="16" t="s">
        <v>963</v>
      </c>
      <c r="M163" s="16" t="s">
        <v>961</v>
      </c>
      <c r="N163" s="16" t="s">
        <v>964</v>
      </c>
      <c r="O163" s="17"/>
    </row>
    <row r="164" spans="1:15" ht="18" customHeight="1">
      <c r="A164" s="9">
        <f>160-1</f>
        <v>159</v>
      </c>
      <c r="B164" s="10" t="s">
        <v>965</v>
      </c>
      <c r="C164" s="10" t="s">
        <v>966</v>
      </c>
      <c r="D164" s="13">
        <v>93.99</v>
      </c>
      <c r="E164" s="11">
        <v>48</v>
      </c>
      <c r="F164" s="11">
        <f t="shared" si="2"/>
        <v>4511.5200000000004</v>
      </c>
      <c r="G164" s="10"/>
      <c r="H164" s="12">
        <v>161.28</v>
      </c>
      <c r="I164" s="16" t="s">
        <v>966</v>
      </c>
      <c r="J164" s="16" t="s">
        <v>967</v>
      </c>
      <c r="K164" s="16" t="s">
        <v>968</v>
      </c>
      <c r="L164" s="16" t="s">
        <v>969</v>
      </c>
      <c r="M164" s="16" t="s">
        <v>967</v>
      </c>
      <c r="N164" s="16" t="s">
        <v>970</v>
      </c>
      <c r="O164" s="17"/>
    </row>
    <row r="165" spans="1:15" ht="18" customHeight="1">
      <c r="A165" s="9">
        <f>161-1</f>
        <v>160</v>
      </c>
      <c r="B165" s="10" t="s">
        <v>971</v>
      </c>
      <c r="C165" s="10" t="s">
        <v>798</v>
      </c>
      <c r="D165" s="13">
        <v>93.99</v>
      </c>
      <c r="E165" s="11">
        <v>19</v>
      </c>
      <c r="F165" s="11">
        <f t="shared" si="2"/>
        <v>1785.81</v>
      </c>
      <c r="G165" s="10"/>
      <c r="H165" s="12">
        <v>63.84</v>
      </c>
      <c r="I165" s="16" t="s">
        <v>798</v>
      </c>
      <c r="J165" s="16" t="s">
        <v>972</v>
      </c>
      <c r="K165" s="16" t="s">
        <v>973</v>
      </c>
      <c r="L165" s="16" t="s">
        <v>974</v>
      </c>
      <c r="M165" s="16" t="s">
        <v>972</v>
      </c>
      <c r="N165" s="16" t="s">
        <v>975</v>
      </c>
      <c r="O165" s="17"/>
    </row>
    <row r="166" spans="1:15" ht="18" customHeight="1">
      <c r="A166" s="9">
        <f>162-1</f>
        <v>161</v>
      </c>
      <c r="B166" s="10" t="s">
        <v>976</v>
      </c>
      <c r="C166" s="10" t="s">
        <v>977</v>
      </c>
      <c r="D166" s="13">
        <v>93.99</v>
      </c>
      <c r="E166" s="11">
        <v>16</v>
      </c>
      <c r="F166" s="11">
        <f t="shared" si="2"/>
        <v>1503.84</v>
      </c>
      <c r="G166" s="10"/>
      <c r="H166" s="12">
        <v>53.6</v>
      </c>
      <c r="I166" s="16" t="s">
        <v>977</v>
      </c>
      <c r="J166" s="16" t="s">
        <v>978</v>
      </c>
      <c r="K166" s="16" t="s">
        <v>979</v>
      </c>
      <c r="L166" s="16" t="s">
        <v>980</v>
      </c>
      <c r="M166" s="16" t="s">
        <v>978</v>
      </c>
      <c r="N166" s="16" t="s">
        <v>981</v>
      </c>
      <c r="O166" s="17"/>
    </row>
    <row r="167" spans="1:15" ht="18" customHeight="1">
      <c r="A167" s="9">
        <f>163-1</f>
        <v>162</v>
      </c>
      <c r="B167" s="10" t="s">
        <v>982</v>
      </c>
      <c r="C167" s="10" t="s">
        <v>983</v>
      </c>
      <c r="D167" s="13">
        <v>93.99</v>
      </c>
      <c r="E167" s="11">
        <v>30.6</v>
      </c>
      <c r="F167" s="11">
        <f t="shared" si="2"/>
        <v>2876.09</v>
      </c>
      <c r="G167" s="10"/>
      <c r="H167" s="12">
        <v>102.51</v>
      </c>
      <c r="I167" s="16" t="s">
        <v>983</v>
      </c>
      <c r="J167" s="16" t="s">
        <v>984</v>
      </c>
      <c r="K167" s="16" t="s">
        <v>985</v>
      </c>
      <c r="L167" s="16" t="s">
        <v>986</v>
      </c>
      <c r="M167" s="16" t="s">
        <v>984</v>
      </c>
      <c r="N167" s="16" t="s">
        <v>987</v>
      </c>
      <c r="O167" s="17"/>
    </row>
    <row r="168" spans="1:15" ht="18" customHeight="1">
      <c r="A168" s="9">
        <f>164-1</f>
        <v>163</v>
      </c>
      <c r="B168" s="10" t="s">
        <v>988</v>
      </c>
      <c r="C168" s="10" t="s">
        <v>989</v>
      </c>
      <c r="D168" s="13">
        <v>93.99</v>
      </c>
      <c r="E168" s="11">
        <v>8</v>
      </c>
      <c r="F168" s="11">
        <f t="shared" si="2"/>
        <v>751.92</v>
      </c>
      <c r="G168" s="10"/>
      <c r="H168" s="12">
        <v>26.8</v>
      </c>
      <c r="I168" s="16" t="s">
        <v>989</v>
      </c>
      <c r="J168" s="16" t="s">
        <v>990</v>
      </c>
      <c r="K168" s="16" t="s">
        <v>991</v>
      </c>
      <c r="L168" s="16" t="s">
        <v>992</v>
      </c>
      <c r="M168" s="16" t="s">
        <v>990</v>
      </c>
      <c r="N168" s="16" t="s">
        <v>993</v>
      </c>
      <c r="O168" s="17"/>
    </row>
    <row r="169" spans="1:15" ht="18" customHeight="1">
      <c r="A169" s="9">
        <f>165-1</f>
        <v>164</v>
      </c>
      <c r="B169" s="10" t="s">
        <v>994</v>
      </c>
      <c r="C169" s="10" t="s">
        <v>995</v>
      </c>
      <c r="D169" s="13">
        <v>93.99</v>
      </c>
      <c r="E169" s="11">
        <v>32</v>
      </c>
      <c r="F169" s="11">
        <f t="shared" si="2"/>
        <v>3007.68</v>
      </c>
      <c r="G169" s="10"/>
      <c r="H169" s="12">
        <v>107.52</v>
      </c>
      <c r="I169" s="16" t="s">
        <v>995</v>
      </c>
      <c r="J169" s="16" t="s">
        <v>996</v>
      </c>
      <c r="K169" s="16" t="s">
        <v>997</v>
      </c>
      <c r="L169" s="16" t="s">
        <v>998</v>
      </c>
      <c r="M169" s="16" t="s">
        <v>996</v>
      </c>
      <c r="N169" s="16" t="s">
        <v>999</v>
      </c>
      <c r="O169" s="17"/>
    </row>
    <row r="170" spans="1:15" ht="18" customHeight="1">
      <c r="A170" s="9">
        <f>166-1</f>
        <v>165</v>
      </c>
      <c r="B170" s="10" t="s">
        <v>1000</v>
      </c>
      <c r="C170" s="10" t="s">
        <v>1001</v>
      </c>
      <c r="D170" s="13">
        <v>93.99</v>
      </c>
      <c r="E170" s="11">
        <v>64</v>
      </c>
      <c r="F170" s="11">
        <f t="shared" si="2"/>
        <v>6015.36</v>
      </c>
      <c r="G170" s="10"/>
      <c r="H170" s="12">
        <v>215.04</v>
      </c>
      <c r="I170" s="16" t="s">
        <v>1001</v>
      </c>
      <c r="J170" s="16" t="s">
        <v>1002</v>
      </c>
      <c r="K170" s="16" t="s">
        <v>1003</v>
      </c>
      <c r="L170" s="16" t="s">
        <v>1004</v>
      </c>
      <c r="M170" s="16" t="s">
        <v>1002</v>
      </c>
      <c r="N170" s="16" t="s">
        <v>1005</v>
      </c>
      <c r="O170" s="17"/>
    </row>
    <row r="171" spans="1:15" ht="18" customHeight="1">
      <c r="A171" s="9">
        <f>167-1</f>
        <v>166</v>
      </c>
      <c r="B171" s="10" t="s">
        <v>1006</v>
      </c>
      <c r="C171" s="10" t="s">
        <v>1007</v>
      </c>
      <c r="D171" s="13">
        <v>93.99</v>
      </c>
      <c r="E171" s="11">
        <v>23.4</v>
      </c>
      <c r="F171" s="11">
        <f t="shared" si="2"/>
        <v>2199.37</v>
      </c>
      <c r="G171" s="10"/>
      <c r="H171" s="12">
        <v>78.62</v>
      </c>
      <c r="I171" s="16" t="s">
        <v>1007</v>
      </c>
      <c r="J171" s="16" t="s">
        <v>1008</v>
      </c>
      <c r="K171" s="16" t="s">
        <v>1009</v>
      </c>
      <c r="L171" s="16" t="s">
        <v>1010</v>
      </c>
      <c r="M171" s="16" t="s">
        <v>1008</v>
      </c>
      <c r="N171" s="16" t="s">
        <v>1011</v>
      </c>
      <c r="O171" s="17"/>
    </row>
    <row r="172" spans="1:15" ht="18" customHeight="1">
      <c r="A172" s="9">
        <f>168-1</f>
        <v>167</v>
      </c>
      <c r="B172" s="10" t="s">
        <v>1012</v>
      </c>
      <c r="C172" s="10" t="s">
        <v>1013</v>
      </c>
      <c r="D172" s="13">
        <v>93.99</v>
      </c>
      <c r="E172" s="11">
        <v>23</v>
      </c>
      <c r="F172" s="11">
        <f t="shared" si="2"/>
        <v>2161.77</v>
      </c>
      <c r="G172" s="10"/>
      <c r="H172" s="12">
        <v>77.28</v>
      </c>
      <c r="I172" s="16" t="s">
        <v>1013</v>
      </c>
      <c r="J172" s="16" t="s">
        <v>1014</v>
      </c>
      <c r="K172" s="16" t="s">
        <v>1015</v>
      </c>
      <c r="L172" s="16" t="s">
        <v>1016</v>
      </c>
      <c r="M172" s="16" t="s">
        <v>1014</v>
      </c>
      <c r="N172" s="16" t="s">
        <v>1017</v>
      </c>
      <c r="O172" s="17"/>
    </row>
    <row r="173" spans="1:15" ht="18" customHeight="1">
      <c r="A173" s="9">
        <f>169-1</f>
        <v>168</v>
      </c>
      <c r="B173" s="10" t="s">
        <v>1018</v>
      </c>
      <c r="C173" s="10" t="s">
        <v>1019</v>
      </c>
      <c r="D173" s="13">
        <v>93.99</v>
      </c>
      <c r="E173" s="11">
        <v>48</v>
      </c>
      <c r="F173" s="11">
        <f t="shared" si="2"/>
        <v>4511.5200000000004</v>
      </c>
      <c r="G173" s="10"/>
      <c r="H173" s="12">
        <v>160.80000000000001</v>
      </c>
      <c r="I173" s="16" t="s">
        <v>1019</v>
      </c>
      <c r="J173" s="16" t="s">
        <v>1020</v>
      </c>
      <c r="K173" s="16" t="s">
        <v>1021</v>
      </c>
      <c r="L173" s="16" t="s">
        <v>1022</v>
      </c>
      <c r="M173" s="16" t="s">
        <v>1020</v>
      </c>
      <c r="N173" s="16" t="s">
        <v>1023</v>
      </c>
      <c r="O173" s="17"/>
    </row>
    <row r="174" spans="1:15" ht="18" customHeight="1">
      <c r="A174" s="9">
        <f>170-1</f>
        <v>169</v>
      </c>
      <c r="B174" s="10" t="s">
        <v>1024</v>
      </c>
      <c r="C174" s="10" t="s">
        <v>1025</v>
      </c>
      <c r="D174" s="13">
        <v>93.99</v>
      </c>
      <c r="E174" s="11">
        <v>27</v>
      </c>
      <c r="F174" s="11">
        <f t="shared" si="2"/>
        <v>2537.73</v>
      </c>
      <c r="G174" s="10"/>
      <c r="H174" s="12">
        <v>90.72</v>
      </c>
      <c r="I174" s="16" t="s">
        <v>1025</v>
      </c>
      <c r="J174" s="16" t="s">
        <v>1026</v>
      </c>
      <c r="K174" s="16" t="s">
        <v>1027</v>
      </c>
      <c r="L174" s="16" t="s">
        <v>1028</v>
      </c>
      <c r="M174" s="16" t="s">
        <v>1026</v>
      </c>
      <c r="N174" s="16" t="s">
        <v>1029</v>
      </c>
      <c r="O174" s="17"/>
    </row>
    <row r="175" spans="1:15" ht="18" customHeight="1">
      <c r="A175" s="9">
        <f>171-1</f>
        <v>170</v>
      </c>
      <c r="B175" s="10" t="s">
        <v>1030</v>
      </c>
      <c r="C175" s="10" t="s">
        <v>1031</v>
      </c>
      <c r="D175" s="13">
        <v>93.99</v>
      </c>
      <c r="E175" s="11">
        <v>40</v>
      </c>
      <c r="F175" s="11">
        <f t="shared" si="2"/>
        <v>3759.6</v>
      </c>
      <c r="G175" s="10"/>
      <c r="H175" s="12">
        <v>134.4</v>
      </c>
      <c r="I175" s="16" t="s">
        <v>1031</v>
      </c>
      <c r="J175" s="16" t="s">
        <v>1032</v>
      </c>
      <c r="K175" s="16" t="s">
        <v>1033</v>
      </c>
      <c r="L175" s="16" t="s">
        <v>1034</v>
      </c>
      <c r="M175" s="16" t="s">
        <v>1032</v>
      </c>
      <c r="N175" s="16" t="s">
        <v>1035</v>
      </c>
      <c r="O175" s="17"/>
    </row>
    <row r="176" spans="1:15" ht="18" customHeight="1">
      <c r="A176" s="9">
        <f>172-1</f>
        <v>171</v>
      </c>
      <c r="B176" s="10" t="s">
        <v>1036</v>
      </c>
      <c r="C176" s="10" t="s">
        <v>1037</v>
      </c>
      <c r="D176" s="13">
        <v>93.99</v>
      </c>
      <c r="E176" s="11">
        <v>24</v>
      </c>
      <c r="F176" s="11">
        <f t="shared" si="2"/>
        <v>2255.7600000000002</v>
      </c>
      <c r="G176" s="10"/>
      <c r="H176" s="12">
        <v>80.64</v>
      </c>
      <c r="I176" s="16" t="s">
        <v>1037</v>
      </c>
      <c r="J176" s="16" t="s">
        <v>1038</v>
      </c>
      <c r="K176" s="16" t="s">
        <v>1039</v>
      </c>
      <c r="L176" s="16" t="s">
        <v>1040</v>
      </c>
      <c r="M176" s="16" t="s">
        <v>1038</v>
      </c>
      <c r="N176" s="16" t="s">
        <v>1041</v>
      </c>
      <c r="O176" s="17"/>
    </row>
    <row r="177" spans="1:15" ht="18" customHeight="1">
      <c r="A177" s="9">
        <f>173-1</f>
        <v>172</v>
      </c>
      <c r="B177" s="10" t="s">
        <v>1042</v>
      </c>
      <c r="C177" s="10" t="s">
        <v>1043</v>
      </c>
      <c r="D177" s="13">
        <v>93.99</v>
      </c>
      <c r="E177" s="11">
        <v>24</v>
      </c>
      <c r="F177" s="11">
        <f t="shared" si="2"/>
        <v>2255.7600000000002</v>
      </c>
      <c r="G177" s="10"/>
      <c r="H177" s="12">
        <v>80.64</v>
      </c>
      <c r="I177" s="16" t="s">
        <v>1043</v>
      </c>
      <c r="J177" s="16" t="s">
        <v>1044</v>
      </c>
      <c r="K177" s="16" t="s">
        <v>1045</v>
      </c>
      <c r="L177" s="16" t="s">
        <v>1046</v>
      </c>
      <c r="M177" s="16" t="s">
        <v>1044</v>
      </c>
      <c r="N177" s="16" t="s">
        <v>1047</v>
      </c>
      <c r="O177" s="17"/>
    </row>
    <row r="178" spans="1:15" ht="18" customHeight="1">
      <c r="A178" s="9">
        <f>174-1</f>
        <v>173</v>
      </c>
      <c r="B178" s="10" t="s">
        <v>1048</v>
      </c>
      <c r="C178" s="10" t="s">
        <v>1049</v>
      </c>
      <c r="D178" s="13">
        <v>93.99</v>
      </c>
      <c r="E178" s="11">
        <v>40</v>
      </c>
      <c r="F178" s="11">
        <f t="shared" si="2"/>
        <v>3759.6</v>
      </c>
      <c r="G178" s="10"/>
      <c r="H178" s="12">
        <v>134.4</v>
      </c>
      <c r="I178" s="16" t="s">
        <v>1049</v>
      </c>
      <c r="J178" s="16" t="s">
        <v>1050</v>
      </c>
      <c r="K178" s="16" t="s">
        <v>1051</v>
      </c>
      <c r="L178" s="16" t="s">
        <v>1052</v>
      </c>
      <c r="M178" s="16" t="s">
        <v>1050</v>
      </c>
      <c r="N178" s="16" t="s">
        <v>1053</v>
      </c>
      <c r="O178" s="17"/>
    </row>
    <row r="179" spans="1:15" ht="18" customHeight="1">
      <c r="A179" s="9">
        <f>175-1</f>
        <v>174</v>
      </c>
      <c r="B179" s="10" t="s">
        <v>1054</v>
      </c>
      <c r="C179" s="10" t="s">
        <v>1055</v>
      </c>
      <c r="D179" s="13">
        <v>93.99</v>
      </c>
      <c r="E179" s="11">
        <v>48</v>
      </c>
      <c r="F179" s="11">
        <f t="shared" si="2"/>
        <v>4511.5200000000004</v>
      </c>
      <c r="G179" s="10"/>
      <c r="H179" s="12">
        <v>161.28</v>
      </c>
      <c r="I179" s="16" t="s">
        <v>1055</v>
      </c>
      <c r="J179" s="16" t="s">
        <v>1056</v>
      </c>
      <c r="K179" s="16" t="s">
        <v>1057</v>
      </c>
      <c r="L179" s="16" t="s">
        <v>1058</v>
      </c>
      <c r="M179" s="16" t="s">
        <v>1056</v>
      </c>
      <c r="N179" s="16" t="s">
        <v>1059</v>
      </c>
      <c r="O179" s="17"/>
    </row>
    <row r="180" spans="1:15" ht="18" customHeight="1">
      <c r="A180" s="9">
        <f>176-1</f>
        <v>175</v>
      </c>
      <c r="B180" s="10" t="s">
        <v>1060</v>
      </c>
      <c r="C180" s="10" t="s">
        <v>1061</v>
      </c>
      <c r="D180" s="13">
        <v>93.99</v>
      </c>
      <c r="E180" s="11">
        <v>35</v>
      </c>
      <c r="F180" s="11">
        <f t="shared" si="2"/>
        <v>3289.65</v>
      </c>
      <c r="G180" s="10"/>
      <c r="H180" s="12">
        <v>117.6</v>
      </c>
      <c r="I180" s="16" t="s">
        <v>1061</v>
      </c>
      <c r="J180" s="16" t="s">
        <v>1062</v>
      </c>
      <c r="K180" s="16" t="s">
        <v>1063</v>
      </c>
      <c r="L180" s="16" t="s">
        <v>1064</v>
      </c>
      <c r="M180" s="16" t="s">
        <v>1062</v>
      </c>
      <c r="N180" s="16" t="s">
        <v>1065</v>
      </c>
      <c r="O180" s="17"/>
    </row>
    <row r="181" spans="1:15" ht="18" customHeight="1">
      <c r="A181" s="9">
        <f>177-1</f>
        <v>176</v>
      </c>
      <c r="B181" s="10" t="s">
        <v>1066</v>
      </c>
      <c r="C181" s="10" t="s">
        <v>1067</v>
      </c>
      <c r="D181" s="13">
        <v>93.99</v>
      </c>
      <c r="E181" s="11">
        <v>56</v>
      </c>
      <c r="F181" s="11">
        <f t="shared" si="2"/>
        <v>5263.44</v>
      </c>
      <c r="G181" s="10"/>
      <c r="H181" s="12">
        <v>187.6</v>
      </c>
      <c r="I181" s="16" t="s">
        <v>1067</v>
      </c>
      <c r="J181" s="16" t="s">
        <v>1068</v>
      </c>
      <c r="K181" s="16" t="s">
        <v>1069</v>
      </c>
      <c r="L181" s="16" t="s">
        <v>1070</v>
      </c>
      <c r="M181" s="16" t="s">
        <v>1068</v>
      </c>
      <c r="N181" s="16" t="s">
        <v>1071</v>
      </c>
      <c r="O181" s="17"/>
    </row>
    <row r="182" spans="1:15" ht="18" customHeight="1">
      <c r="A182" s="9">
        <f>178-1</f>
        <v>177</v>
      </c>
      <c r="B182" s="10" t="s">
        <v>1072</v>
      </c>
      <c r="C182" s="10" t="s">
        <v>1073</v>
      </c>
      <c r="D182" s="13">
        <v>93.99</v>
      </c>
      <c r="E182" s="11">
        <v>27.7</v>
      </c>
      <c r="F182" s="11">
        <f t="shared" si="2"/>
        <v>2603.52</v>
      </c>
      <c r="G182" s="10"/>
      <c r="H182" s="12">
        <v>93.07</v>
      </c>
      <c r="I182" s="16" t="s">
        <v>1073</v>
      </c>
      <c r="J182" s="16" t="s">
        <v>1074</v>
      </c>
      <c r="K182" s="16" t="s">
        <v>1075</v>
      </c>
      <c r="L182" s="16" t="s">
        <v>1076</v>
      </c>
      <c r="M182" s="16" t="s">
        <v>1074</v>
      </c>
      <c r="N182" s="16" t="s">
        <v>1077</v>
      </c>
      <c r="O182" s="17"/>
    </row>
    <row r="183" spans="1:15" ht="18" customHeight="1">
      <c r="A183" s="9">
        <f>179-1</f>
        <v>178</v>
      </c>
      <c r="B183" s="10" t="s">
        <v>1078</v>
      </c>
      <c r="C183" s="10" t="s">
        <v>1079</v>
      </c>
      <c r="D183" s="13">
        <v>93.99</v>
      </c>
      <c r="E183" s="11">
        <v>24</v>
      </c>
      <c r="F183" s="11">
        <f t="shared" si="2"/>
        <v>2255.7600000000002</v>
      </c>
      <c r="G183" s="10"/>
      <c r="H183" s="12">
        <v>80.64</v>
      </c>
      <c r="I183" s="16" t="s">
        <v>1079</v>
      </c>
      <c r="J183" s="16" t="s">
        <v>1080</v>
      </c>
      <c r="K183" s="16" t="s">
        <v>1081</v>
      </c>
      <c r="L183" s="16" t="s">
        <v>1082</v>
      </c>
      <c r="M183" s="16" t="s">
        <v>1080</v>
      </c>
      <c r="N183" s="16" t="s">
        <v>1083</v>
      </c>
      <c r="O183" s="17"/>
    </row>
    <row r="184" spans="1:15" ht="18" customHeight="1">
      <c r="A184" s="9">
        <f>180-1</f>
        <v>179</v>
      </c>
      <c r="B184" s="10" t="s">
        <v>1084</v>
      </c>
      <c r="C184" s="10" t="s">
        <v>1085</v>
      </c>
      <c r="D184" s="13">
        <v>93.99</v>
      </c>
      <c r="E184" s="11">
        <v>24</v>
      </c>
      <c r="F184" s="11">
        <f t="shared" si="2"/>
        <v>2255.7600000000002</v>
      </c>
      <c r="G184" s="10"/>
      <c r="H184" s="12">
        <v>80.64</v>
      </c>
      <c r="I184" s="16" t="s">
        <v>1085</v>
      </c>
      <c r="J184" s="16" t="s">
        <v>1086</v>
      </c>
      <c r="K184" s="16" t="s">
        <v>1087</v>
      </c>
      <c r="L184" s="16" t="s">
        <v>1088</v>
      </c>
      <c r="M184" s="16" t="s">
        <v>1086</v>
      </c>
      <c r="N184" s="16" t="s">
        <v>1089</v>
      </c>
      <c r="O184" s="17"/>
    </row>
    <row r="185" spans="1:15" ht="18" customHeight="1">
      <c r="A185" s="9">
        <f>181-1</f>
        <v>180</v>
      </c>
      <c r="B185" s="10" t="s">
        <v>1090</v>
      </c>
      <c r="C185" s="10" t="s">
        <v>1091</v>
      </c>
      <c r="D185" s="13">
        <v>93.99</v>
      </c>
      <c r="E185" s="11">
        <v>32</v>
      </c>
      <c r="F185" s="11">
        <f t="shared" si="2"/>
        <v>3007.68</v>
      </c>
      <c r="G185" s="10"/>
      <c r="H185" s="12">
        <v>107.52</v>
      </c>
      <c r="I185" s="16" t="s">
        <v>1091</v>
      </c>
      <c r="J185" s="16" t="s">
        <v>1092</v>
      </c>
      <c r="K185" s="16" t="s">
        <v>1093</v>
      </c>
      <c r="L185" s="16" t="s">
        <v>1094</v>
      </c>
      <c r="M185" s="16" t="s">
        <v>1092</v>
      </c>
      <c r="N185" s="16" t="s">
        <v>1095</v>
      </c>
      <c r="O185" s="17"/>
    </row>
    <row r="186" spans="1:15" ht="18" customHeight="1">
      <c r="A186" s="9">
        <f>182-1</f>
        <v>181</v>
      </c>
      <c r="B186" s="10" t="s">
        <v>1096</v>
      </c>
      <c r="C186" s="10" t="s">
        <v>1097</v>
      </c>
      <c r="D186" s="13">
        <v>93.99</v>
      </c>
      <c r="E186" s="11">
        <v>54.1</v>
      </c>
      <c r="F186" s="11">
        <f t="shared" si="2"/>
        <v>5084.8599999999997</v>
      </c>
      <c r="G186" s="10"/>
      <c r="H186" s="12">
        <v>181.78</v>
      </c>
      <c r="I186" s="16" t="s">
        <v>1097</v>
      </c>
      <c r="J186" s="16" t="s">
        <v>1098</v>
      </c>
      <c r="K186" s="16" t="s">
        <v>1099</v>
      </c>
      <c r="L186" s="16" t="s">
        <v>1100</v>
      </c>
      <c r="M186" s="16" t="s">
        <v>1098</v>
      </c>
      <c r="N186" s="16" t="s">
        <v>1101</v>
      </c>
      <c r="O186" s="17"/>
    </row>
    <row r="187" spans="1:15" ht="18" customHeight="1">
      <c r="A187" s="9">
        <f>183-1</f>
        <v>182</v>
      </c>
      <c r="B187" s="10" t="s">
        <v>1102</v>
      </c>
      <c r="C187" s="10" t="s">
        <v>1103</v>
      </c>
      <c r="D187" s="13">
        <v>93.99</v>
      </c>
      <c r="E187" s="11">
        <v>40</v>
      </c>
      <c r="F187" s="11">
        <f t="shared" si="2"/>
        <v>3759.6</v>
      </c>
      <c r="G187" s="10"/>
      <c r="H187" s="12">
        <v>134.4</v>
      </c>
      <c r="I187" s="16" t="s">
        <v>1103</v>
      </c>
      <c r="J187" s="16" t="s">
        <v>1104</v>
      </c>
      <c r="K187" s="16" t="s">
        <v>1105</v>
      </c>
      <c r="L187" s="16" t="s">
        <v>1106</v>
      </c>
      <c r="M187" s="16" t="s">
        <v>1104</v>
      </c>
      <c r="N187" s="16" t="s">
        <v>1107</v>
      </c>
      <c r="O187" s="17"/>
    </row>
    <row r="188" spans="1:15" ht="18" customHeight="1">
      <c r="A188" s="9">
        <f>184-1</f>
        <v>183</v>
      </c>
      <c r="B188" s="10" t="s">
        <v>1108</v>
      </c>
      <c r="C188" s="10" t="s">
        <v>1109</v>
      </c>
      <c r="D188" s="13">
        <v>93.99</v>
      </c>
      <c r="E188" s="11">
        <v>32</v>
      </c>
      <c r="F188" s="11">
        <f t="shared" si="2"/>
        <v>3007.68</v>
      </c>
      <c r="G188" s="10"/>
      <c r="H188" s="12">
        <v>107.52</v>
      </c>
      <c r="I188" s="16" t="s">
        <v>1109</v>
      </c>
      <c r="J188" s="16" t="s">
        <v>1110</v>
      </c>
      <c r="K188" s="16" t="s">
        <v>1111</v>
      </c>
      <c r="L188" s="16" t="s">
        <v>1112</v>
      </c>
      <c r="M188" s="16" t="s">
        <v>1110</v>
      </c>
      <c r="N188" s="16" t="s">
        <v>1113</v>
      </c>
      <c r="O188" s="17"/>
    </row>
    <row r="189" spans="1:15" ht="18" customHeight="1">
      <c r="A189" s="9">
        <f>185-1</f>
        <v>184</v>
      </c>
      <c r="B189" s="10" t="s">
        <v>1114</v>
      </c>
      <c r="C189" s="10" t="s">
        <v>1115</v>
      </c>
      <c r="D189" s="13">
        <v>93.99</v>
      </c>
      <c r="E189" s="11">
        <v>40</v>
      </c>
      <c r="F189" s="11">
        <f t="shared" si="2"/>
        <v>3759.6</v>
      </c>
      <c r="G189" s="10"/>
      <c r="H189" s="12">
        <v>134.4</v>
      </c>
      <c r="I189" s="16" t="s">
        <v>1115</v>
      </c>
      <c r="J189" s="16" t="s">
        <v>1116</v>
      </c>
      <c r="K189" s="16" t="s">
        <v>1117</v>
      </c>
      <c r="L189" s="16" t="s">
        <v>1118</v>
      </c>
      <c r="M189" s="16" t="s">
        <v>1116</v>
      </c>
      <c r="N189" s="16" t="s">
        <v>1119</v>
      </c>
      <c r="O189" s="17"/>
    </row>
    <row r="190" spans="1:15" ht="18" customHeight="1">
      <c r="A190" s="9">
        <f>186-1</f>
        <v>185</v>
      </c>
      <c r="B190" s="10" t="s">
        <v>1120</v>
      </c>
      <c r="C190" s="10" t="s">
        <v>1121</v>
      </c>
      <c r="D190" s="13">
        <v>93.99</v>
      </c>
      <c r="E190" s="11">
        <v>64</v>
      </c>
      <c r="F190" s="11">
        <f t="shared" si="2"/>
        <v>6015.36</v>
      </c>
      <c r="G190" s="10"/>
      <c r="H190" s="12">
        <v>215.04</v>
      </c>
      <c r="I190" s="16" t="s">
        <v>1121</v>
      </c>
      <c r="J190" s="16" t="s">
        <v>1122</v>
      </c>
      <c r="K190" s="16" t="s">
        <v>1123</v>
      </c>
      <c r="L190" s="16" t="s">
        <v>1124</v>
      </c>
      <c r="M190" s="16" t="s">
        <v>1122</v>
      </c>
      <c r="N190" s="16" t="s">
        <v>1125</v>
      </c>
      <c r="O190" s="17"/>
    </row>
    <row r="191" spans="1:15" ht="18" customHeight="1">
      <c r="A191" s="9">
        <f>187-1</f>
        <v>186</v>
      </c>
      <c r="B191" s="10" t="s">
        <v>1126</v>
      </c>
      <c r="C191" s="10" t="s">
        <v>1127</v>
      </c>
      <c r="D191" s="13">
        <v>93.99</v>
      </c>
      <c r="E191" s="11">
        <v>40</v>
      </c>
      <c r="F191" s="11">
        <f t="shared" si="2"/>
        <v>3759.6</v>
      </c>
      <c r="G191" s="10"/>
      <c r="H191" s="12">
        <v>134.4</v>
      </c>
      <c r="I191" s="16" t="s">
        <v>1127</v>
      </c>
      <c r="J191" s="16" t="s">
        <v>1128</v>
      </c>
      <c r="K191" s="16" t="s">
        <v>1129</v>
      </c>
      <c r="L191" s="16" t="s">
        <v>1130</v>
      </c>
      <c r="M191" s="16" t="s">
        <v>1128</v>
      </c>
      <c r="N191" s="16" t="s">
        <v>1131</v>
      </c>
      <c r="O191" s="17"/>
    </row>
    <row r="192" spans="1:15" ht="18" customHeight="1">
      <c r="A192" s="9">
        <f>188-1</f>
        <v>187</v>
      </c>
      <c r="B192" s="10" t="s">
        <v>1132</v>
      </c>
      <c r="C192" s="10" t="s">
        <v>612</v>
      </c>
      <c r="D192" s="13">
        <v>93.99</v>
      </c>
      <c r="E192" s="11">
        <v>40</v>
      </c>
      <c r="F192" s="11">
        <f t="shared" si="2"/>
        <v>3759.6</v>
      </c>
      <c r="G192" s="10"/>
      <c r="H192" s="12">
        <v>134.4</v>
      </c>
      <c r="I192" s="16" t="s">
        <v>612</v>
      </c>
      <c r="J192" s="16" t="s">
        <v>1133</v>
      </c>
      <c r="K192" s="16" t="s">
        <v>1134</v>
      </c>
      <c r="L192" s="16" t="s">
        <v>1135</v>
      </c>
      <c r="M192" s="16" t="s">
        <v>1133</v>
      </c>
      <c r="N192" s="16" t="s">
        <v>1136</v>
      </c>
      <c r="O192" s="17"/>
    </row>
    <row r="193" spans="1:15" ht="18" customHeight="1">
      <c r="A193" s="9">
        <f>189-1</f>
        <v>188</v>
      </c>
      <c r="B193" s="10" t="s">
        <v>1137</v>
      </c>
      <c r="C193" s="10" t="s">
        <v>1138</v>
      </c>
      <c r="D193" s="13">
        <v>93.99</v>
      </c>
      <c r="E193" s="11">
        <v>29.8</v>
      </c>
      <c r="F193" s="11">
        <f t="shared" si="2"/>
        <v>2800.9</v>
      </c>
      <c r="G193" s="10"/>
      <c r="H193" s="12">
        <v>100.13</v>
      </c>
      <c r="I193" s="16" t="s">
        <v>1138</v>
      </c>
      <c r="J193" s="16" t="s">
        <v>1139</v>
      </c>
      <c r="K193" s="16" t="s">
        <v>1140</v>
      </c>
      <c r="L193" s="16" t="s">
        <v>1141</v>
      </c>
      <c r="M193" s="16" t="s">
        <v>1139</v>
      </c>
      <c r="N193" s="16" t="s">
        <v>1142</v>
      </c>
      <c r="O193" s="17"/>
    </row>
    <row r="194" spans="1:15" ht="18" customHeight="1">
      <c r="A194" s="9">
        <f>190-1</f>
        <v>189</v>
      </c>
      <c r="B194" s="10" t="s">
        <v>1143</v>
      </c>
      <c r="C194" s="10" t="s">
        <v>1144</v>
      </c>
      <c r="D194" s="13">
        <v>93.99</v>
      </c>
      <c r="E194" s="11">
        <v>39.9</v>
      </c>
      <c r="F194" s="11">
        <f t="shared" si="2"/>
        <v>3750.2</v>
      </c>
      <c r="G194" s="10"/>
      <c r="H194" s="12">
        <v>134.06</v>
      </c>
      <c r="I194" s="16" t="s">
        <v>1144</v>
      </c>
      <c r="J194" s="16" t="s">
        <v>1145</v>
      </c>
      <c r="K194" s="16" t="s">
        <v>1146</v>
      </c>
      <c r="L194" s="16" t="s">
        <v>1147</v>
      </c>
      <c r="M194" s="16" t="s">
        <v>1145</v>
      </c>
      <c r="N194" s="16" t="s">
        <v>1148</v>
      </c>
      <c r="O194" s="17"/>
    </row>
    <row r="195" spans="1:15" ht="18" customHeight="1">
      <c r="A195" s="9">
        <f>191-1</f>
        <v>190</v>
      </c>
      <c r="B195" s="10" t="s">
        <v>1149</v>
      </c>
      <c r="C195" s="10" t="s">
        <v>1150</v>
      </c>
      <c r="D195" s="13">
        <v>93.99</v>
      </c>
      <c r="E195" s="11">
        <v>36.6</v>
      </c>
      <c r="F195" s="11">
        <f t="shared" si="2"/>
        <v>3440.03</v>
      </c>
      <c r="G195" s="10"/>
      <c r="H195" s="12">
        <v>122.98</v>
      </c>
      <c r="I195" s="16" t="s">
        <v>1150</v>
      </c>
      <c r="J195" s="16" t="s">
        <v>1151</v>
      </c>
      <c r="K195" s="16" t="s">
        <v>1152</v>
      </c>
      <c r="L195" s="16" t="s">
        <v>1153</v>
      </c>
      <c r="M195" s="16" t="s">
        <v>1151</v>
      </c>
      <c r="N195" s="16" t="s">
        <v>1154</v>
      </c>
      <c r="O195" s="17"/>
    </row>
    <row r="196" spans="1:15" ht="18" customHeight="1">
      <c r="A196" s="9">
        <f>192-1</f>
        <v>191</v>
      </c>
      <c r="B196" s="10" t="s">
        <v>1155</v>
      </c>
      <c r="C196" s="10" t="s">
        <v>1156</v>
      </c>
      <c r="D196" s="13">
        <v>93.99</v>
      </c>
      <c r="E196" s="11">
        <v>32</v>
      </c>
      <c r="F196" s="11">
        <f t="shared" si="2"/>
        <v>3007.68</v>
      </c>
      <c r="G196" s="10"/>
      <c r="H196" s="12">
        <v>107.52</v>
      </c>
      <c r="I196" s="16" t="s">
        <v>1156</v>
      </c>
      <c r="J196" s="16" t="s">
        <v>1157</v>
      </c>
      <c r="K196" s="16" t="s">
        <v>1158</v>
      </c>
      <c r="L196" s="16" t="s">
        <v>1159</v>
      </c>
      <c r="M196" s="16" t="s">
        <v>1157</v>
      </c>
      <c r="N196" s="16" t="s">
        <v>1160</v>
      </c>
      <c r="O196" s="17"/>
    </row>
    <row r="197" spans="1:15" ht="18" customHeight="1">
      <c r="A197" s="9">
        <f>193-1</f>
        <v>192</v>
      </c>
      <c r="B197" s="10" t="s">
        <v>1161</v>
      </c>
      <c r="C197" s="10" t="s">
        <v>1162</v>
      </c>
      <c r="D197" s="13">
        <v>93.99</v>
      </c>
      <c r="E197" s="11">
        <v>27</v>
      </c>
      <c r="F197" s="11">
        <f t="shared" si="2"/>
        <v>2537.73</v>
      </c>
      <c r="G197" s="10"/>
      <c r="H197" s="12">
        <v>90.72</v>
      </c>
      <c r="I197" s="16" t="s">
        <v>1162</v>
      </c>
      <c r="J197" s="16" t="s">
        <v>1163</v>
      </c>
      <c r="K197" s="16" t="s">
        <v>1164</v>
      </c>
      <c r="L197" s="16" t="s">
        <v>1165</v>
      </c>
      <c r="M197" s="16" t="s">
        <v>1163</v>
      </c>
      <c r="N197" s="16" t="s">
        <v>1166</v>
      </c>
      <c r="O197" s="17"/>
    </row>
    <row r="198" spans="1:15" ht="18" customHeight="1">
      <c r="A198" s="9">
        <f>194-1</f>
        <v>193</v>
      </c>
      <c r="B198" s="10" t="s">
        <v>1167</v>
      </c>
      <c r="C198" s="10" t="s">
        <v>1168</v>
      </c>
      <c r="D198" s="13">
        <v>93.99</v>
      </c>
      <c r="E198" s="11">
        <v>32</v>
      </c>
      <c r="F198" s="11">
        <f t="shared" ref="F198:F261" si="3">ROUND((ROUND(D198,2)*ROUND(E198,2)),2)</f>
        <v>3007.68</v>
      </c>
      <c r="G198" s="10"/>
      <c r="H198" s="12">
        <v>107.52</v>
      </c>
      <c r="I198" s="16" t="s">
        <v>1168</v>
      </c>
      <c r="J198" s="16" t="s">
        <v>1169</v>
      </c>
      <c r="K198" s="16" t="s">
        <v>1170</v>
      </c>
      <c r="L198" s="16" t="s">
        <v>1171</v>
      </c>
      <c r="M198" s="16" t="s">
        <v>1169</v>
      </c>
      <c r="N198" s="16" t="s">
        <v>1172</v>
      </c>
      <c r="O198" s="17"/>
    </row>
    <row r="199" spans="1:15" ht="18" customHeight="1">
      <c r="A199" s="9">
        <f>195-1</f>
        <v>194</v>
      </c>
      <c r="B199" s="10" t="s">
        <v>1173</v>
      </c>
      <c r="C199" s="10" t="s">
        <v>1174</v>
      </c>
      <c r="D199" s="13">
        <v>93.99</v>
      </c>
      <c r="E199" s="11">
        <v>16</v>
      </c>
      <c r="F199" s="11">
        <f t="shared" si="3"/>
        <v>1503.84</v>
      </c>
      <c r="G199" s="10"/>
      <c r="H199" s="12">
        <v>53.76</v>
      </c>
      <c r="I199" s="16" t="s">
        <v>1174</v>
      </c>
      <c r="J199" s="16" t="s">
        <v>1175</v>
      </c>
      <c r="K199" s="16" t="s">
        <v>1176</v>
      </c>
      <c r="L199" s="16" t="s">
        <v>1177</v>
      </c>
      <c r="M199" s="16" t="s">
        <v>1175</v>
      </c>
      <c r="N199" s="16" t="s">
        <v>1178</v>
      </c>
      <c r="O199" s="17"/>
    </row>
    <row r="200" spans="1:15" ht="18" customHeight="1">
      <c r="A200" s="9">
        <f>196-1</f>
        <v>195</v>
      </c>
      <c r="B200" s="10" t="s">
        <v>1179</v>
      </c>
      <c r="C200" s="10" t="s">
        <v>1180</v>
      </c>
      <c r="D200" s="13">
        <v>93.99</v>
      </c>
      <c r="E200" s="11">
        <v>23.4</v>
      </c>
      <c r="F200" s="11">
        <f t="shared" si="3"/>
        <v>2199.37</v>
      </c>
      <c r="G200" s="10"/>
      <c r="H200" s="12">
        <v>78.62</v>
      </c>
      <c r="I200" s="16" t="s">
        <v>1180</v>
      </c>
      <c r="J200" s="16" t="s">
        <v>1181</v>
      </c>
      <c r="K200" s="16" t="s">
        <v>1182</v>
      </c>
      <c r="L200" s="16" t="s">
        <v>1183</v>
      </c>
      <c r="M200" s="16" t="s">
        <v>1181</v>
      </c>
      <c r="N200" s="16" t="s">
        <v>1184</v>
      </c>
      <c r="O200" s="17"/>
    </row>
    <row r="201" spans="1:15" ht="18" customHeight="1">
      <c r="A201" s="9">
        <f>197-1</f>
        <v>196</v>
      </c>
      <c r="B201" s="10" t="s">
        <v>1185</v>
      </c>
      <c r="C201" s="10" t="s">
        <v>1186</v>
      </c>
      <c r="D201" s="13">
        <v>93.99</v>
      </c>
      <c r="E201" s="11">
        <v>16</v>
      </c>
      <c r="F201" s="11">
        <f t="shared" si="3"/>
        <v>1503.84</v>
      </c>
      <c r="G201" s="10"/>
      <c r="H201" s="12">
        <v>53.6</v>
      </c>
      <c r="I201" s="16" t="s">
        <v>1186</v>
      </c>
      <c r="J201" s="16" t="s">
        <v>1187</v>
      </c>
      <c r="K201" s="16" t="s">
        <v>1188</v>
      </c>
      <c r="L201" s="16" t="s">
        <v>1189</v>
      </c>
      <c r="M201" s="16" t="s">
        <v>1187</v>
      </c>
      <c r="N201" s="16" t="s">
        <v>1190</v>
      </c>
      <c r="O201" s="17"/>
    </row>
    <row r="202" spans="1:15" ht="18" customHeight="1">
      <c r="A202" s="9">
        <f>198-1</f>
        <v>197</v>
      </c>
      <c r="B202" s="10" t="s">
        <v>1191</v>
      </c>
      <c r="C202" s="10" t="s">
        <v>1192</v>
      </c>
      <c r="D202" s="13">
        <v>93.99</v>
      </c>
      <c r="E202" s="11">
        <v>8</v>
      </c>
      <c r="F202" s="11">
        <f t="shared" si="3"/>
        <v>751.92</v>
      </c>
      <c r="G202" s="10"/>
      <c r="H202" s="12">
        <v>26.88</v>
      </c>
      <c r="I202" s="16" t="s">
        <v>1192</v>
      </c>
      <c r="J202" s="16" t="s">
        <v>1193</v>
      </c>
      <c r="K202" s="16" t="s">
        <v>1194</v>
      </c>
      <c r="L202" s="16" t="s">
        <v>1195</v>
      </c>
      <c r="M202" s="16" t="s">
        <v>1193</v>
      </c>
      <c r="N202" s="16" t="s">
        <v>1196</v>
      </c>
      <c r="O202" s="17"/>
    </row>
    <row r="203" spans="1:15" ht="18" customHeight="1">
      <c r="A203" s="9">
        <f>199-1</f>
        <v>198</v>
      </c>
      <c r="B203" s="10" t="s">
        <v>1197</v>
      </c>
      <c r="C203" s="10" t="s">
        <v>1198</v>
      </c>
      <c r="D203" s="13">
        <v>93.99</v>
      </c>
      <c r="E203" s="11">
        <v>30</v>
      </c>
      <c r="F203" s="11">
        <f t="shared" si="3"/>
        <v>2819.7</v>
      </c>
      <c r="G203" s="10"/>
      <c r="H203" s="12">
        <v>100.8</v>
      </c>
      <c r="I203" s="16" t="s">
        <v>1198</v>
      </c>
      <c r="J203" s="16" t="s">
        <v>1199</v>
      </c>
      <c r="K203" s="16" t="s">
        <v>1200</v>
      </c>
      <c r="L203" s="16" t="s">
        <v>1201</v>
      </c>
      <c r="M203" s="16" t="s">
        <v>1199</v>
      </c>
      <c r="N203" s="16" t="s">
        <v>1202</v>
      </c>
      <c r="O203" s="17"/>
    </row>
    <row r="204" spans="1:15" ht="18" customHeight="1">
      <c r="A204" s="9">
        <f>200-1</f>
        <v>199</v>
      </c>
      <c r="B204" s="10" t="s">
        <v>1203</v>
      </c>
      <c r="C204" s="10" t="s">
        <v>1204</v>
      </c>
      <c r="D204" s="13">
        <v>93.99</v>
      </c>
      <c r="E204" s="11">
        <v>16</v>
      </c>
      <c r="F204" s="11">
        <f t="shared" si="3"/>
        <v>1503.84</v>
      </c>
      <c r="G204" s="10"/>
      <c r="H204" s="12">
        <v>53.76</v>
      </c>
      <c r="I204" s="16" t="s">
        <v>1204</v>
      </c>
      <c r="J204" s="16" t="s">
        <v>1205</v>
      </c>
      <c r="K204" s="16" t="s">
        <v>1206</v>
      </c>
      <c r="L204" s="16" t="s">
        <v>1207</v>
      </c>
      <c r="M204" s="16" t="s">
        <v>1205</v>
      </c>
      <c r="N204" s="16" t="s">
        <v>1208</v>
      </c>
      <c r="O204" s="17"/>
    </row>
    <row r="205" spans="1:15" ht="18" customHeight="1">
      <c r="A205" s="9">
        <f>201-1</f>
        <v>200</v>
      </c>
      <c r="B205" s="10" t="s">
        <v>1209</v>
      </c>
      <c r="C205" s="10" t="s">
        <v>1210</v>
      </c>
      <c r="D205" s="13">
        <v>93.99</v>
      </c>
      <c r="E205" s="11">
        <v>8</v>
      </c>
      <c r="F205" s="11">
        <f t="shared" si="3"/>
        <v>751.92</v>
      </c>
      <c r="G205" s="10"/>
      <c r="H205" s="12">
        <v>26.88</v>
      </c>
      <c r="I205" s="16" t="s">
        <v>1210</v>
      </c>
      <c r="J205" s="16" t="s">
        <v>1211</v>
      </c>
      <c r="K205" s="16" t="s">
        <v>1212</v>
      </c>
      <c r="L205" s="16" t="s">
        <v>1213</v>
      </c>
      <c r="M205" s="16" t="s">
        <v>1211</v>
      </c>
      <c r="N205" s="16" t="s">
        <v>1214</v>
      </c>
      <c r="O205" s="17"/>
    </row>
    <row r="206" spans="1:15" ht="18" customHeight="1">
      <c r="A206" s="9">
        <f>202-1</f>
        <v>201</v>
      </c>
      <c r="B206" s="10" t="s">
        <v>1215</v>
      </c>
      <c r="C206" s="10" t="s">
        <v>1216</v>
      </c>
      <c r="D206" s="13">
        <v>93.99</v>
      </c>
      <c r="E206" s="11">
        <v>8</v>
      </c>
      <c r="F206" s="11">
        <f t="shared" si="3"/>
        <v>751.92</v>
      </c>
      <c r="G206" s="10"/>
      <c r="H206" s="12">
        <v>26.88</v>
      </c>
      <c r="I206" s="16" t="s">
        <v>1216</v>
      </c>
      <c r="J206" s="16" t="s">
        <v>1217</v>
      </c>
      <c r="K206" s="16" t="s">
        <v>1218</v>
      </c>
      <c r="L206" s="16" t="s">
        <v>1219</v>
      </c>
      <c r="M206" s="16" t="s">
        <v>1217</v>
      </c>
      <c r="N206" s="16" t="s">
        <v>1220</v>
      </c>
      <c r="O206" s="17"/>
    </row>
    <row r="207" spans="1:15" ht="18" customHeight="1">
      <c r="A207" s="9">
        <f>203-1</f>
        <v>202</v>
      </c>
      <c r="B207" s="10" t="s">
        <v>1221</v>
      </c>
      <c r="C207" s="10" t="s">
        <v>1222</v>
      </c>
      <c r="D207" s="13">
        <v>93.99</v>
      </c>
      <c r="E207" s="11">
        <v>24</v>
      </c>
      <c r="F207" s="11">
        <f t="shared" si="3"/>
        <v>2255.7600000000002</v>
      </c>
      <c r="G207" s="10"/>
      <c r="H207" s="12">
        <v>80.64</v>
      </c>
      <c r="I207" s="16" t="s">
        <v>1222</v>
      </c>
      <c r="J207" s="16" t="s">
        <v>1223</v>
      </c>
      <c r="K207" s="16" t="s">
        <v>1224</v>
      </c>
      <c r="L207" s="16" t="s">
        <v>1225</v>
      </c>
      <c r="M207" s="16" t="s">
        <v>1223</v>
      </c>
      <c r="N207" s="16" t="s">
        <v>1226</v>
      </c>
      <c r="O207" s="17"/>
    </row>
    <row r="208" spans="1:15" ht="18" customHeight="1">
      <c r="A208" s="9">
        <f>204-1</f>
        <v>203</v>
      </c>
      <c r="B208" s="10" t="s">
        <v>1227</v>
      </c>
      <c r="C208" s="10" t="s">
        <v>1228</v>
      </c>
      <c r="D208" s="13">
        <v>93.99</v>
      </c>
      <c r="E208" s="11">
        <v>45.1</v>
      </c>
      <c r="F208" s="11">
        <f t="shared" si="3"/>
        <v>4238.95</v>
      </c>
      <c r="G208" s="10"/>
      <c r="H208" s="12">
        <v>151.54</v>
      </c>
      <c r="I208" s="16" t="s">
        <v>1228</v>
      </c>
      <c r="J208" s="16" t="s">
        <v>1229</v>
      </c>
      <c r="K208" s="16" t="s">
        <v>1230</v>
      </c>
      <c r="L208" s="16" t="s">
        <v>1231</v>
      </c>
      <c r="M208" s="16" t="s">
        <v>1229</v>
      </c>
      <c r="N208" s="16" t="s">
        <v>1232</v>
      </c>
      <c r="O208" s="17"/>
    </row>
    <row r="209" spans="1:15" ht="18" customHeight="1">
      <c r="A209" s="9">
        <f>205-1</f>
        <v>204</v>
      </c>
      <c r="B209" s="10" t="s">
        <v>1233</v>
      </c>
      <c r="C209" s="10" t="s">
        <v>1234</v>
      </c>
      <c r="D209" s="13">
        <v>93.99</v>
      </c>
      <c r="E209" s="11">
        <v>24</v>
      </c>
      <c r="F209" s="11">
        <f t="shared" si="3"/>
        <v>2255.7600000000002</v>
      </c>
      <c r="G209" s="10"/>
      <c r="H209" s="12">
        <v>80.64</v>
      </c>
      <c r="I209" s="16" t="s">
        <v>1234</v>
      </c>
      <c r="J209" s="16" t="s">
        <v>1235</v>
      </c>
      <c r="K209" s="16" t="s">
        <v>1236</v>
      </c>
      <c r="L209" s="16" t="s">
        <v>1237</v>
      </c>
      <c r="M209" s="16" t="s">
        <v>1235</v>
      </c>
      <c r="N209" s="16" t="s">
        <v>1238</v>
      </c>
      <c r="O209" s="17"/>
    </row>
    <row r="210" spans="1:15" ht="18" customHeight="1">
      <c r="A210" s="9">
        <f>206-1</f>
        <v>205</v>
      </c>
      <c r="B210" s="10" t="s">
        <v>1239</v>
      </c>
      <c r="C210" s="10" t="s">
        <v>1240</v>
      </c>
      <c r="D210" s="13">
        <v>93.99</v>
      </c>
      <c r="E210" s="11">
        <v>35.299999999999997</v>
      </c>
      <c r="F210" s="11">
        <f t="shared" si="3"/>
        <v>3317.85</v>
      </c>
      <c r="G210" s="10"/>
      <c r="H210" s="12">
        <v>118.61</v>
      </c>
      <c r="I210" s="16" t="s">
        <v>1240</v>
      </c>
      <c r="J210" s="16" t="s">
        <v>1241</v>
      </c>
      <c r="K210" s="16" t="s">
        <v>1242</v>
      </c>
      <c r="L210" s="16" t="s">
        <v>1243</v>
      </c>
      <c r="M210" s="16" t="s">
        <v>1241</v>
      </c>
      <c r="N210" s="16" t="s">
        <v>1244</v>
      </c>
      <c r="O210" s="17"/>
    </row>
    <row r="211" spans="1:15" ht="18" customHeight="1">
      <c r="A211" s="9">
        <f>207-1</f>
        <v>206</v>
      </c>
      <c r="B211" s="10" t="s">
        <v>1245</v>
      </c>
      <c r="C211" s="10" t="s">
        <v>1246</v>
      </c>
      <c r="D211" s="13">
        <v>93.99</v>
      </c>
      <c r="E211" s="11">
        <v>24</v>
      </c>
      <c r="F211" s="11">
        <f t="shared" si="3"/>
        <v>2255.7600000000002</v>
      </c>
      <c r="G211" s="10"/>
      <c r="H211" s="12">
        <v>80.400000000000006</v>
      </c>
      <c r="I211" s="16" t="s">
        <v>1246</v>
      </c>
      <c r="J211" s="16" t="s">
        <v>1247</v>
      </c>
      <c r="K211" s="16" t="s">
        <v>1248</v>
      </c>
      <c r="L211" s="16" t="s">
        <v>1249</v>
      </c>
      <c r="M211" s="16" t="s">
        <v>1247</v>
      </c>
      <c r="N211" s="16" t="s">
        <v>1250</v>
      </c>
      <c r="O211" s="17"/>
    </row>
    <row r="212" spans="1:15" ht="18" customHeight="1">
      <c r="A212" s="9">
        <f>208-1</f>
        <v>207</v>
      </c>
      <c r="B212" s="10" t="s">
        <v>1251</v>
      </c>
      <c r="C212" s="10" t="s">
        <v>1252</v>
      </c>
      <c r="D212" s="13">
        <v>93.99</v>
      </c>
      <c r="E212" s="11">
        <v>48</v>
      </c>
      <c r="F212" s="11">
        <f t="shared" si="3"/>
        <v>4511.5200000000004</v>
      </c>
      <c r="G212" s="10"/>
      <c r="H212" s="12">
        <v>160.80000000000001</v>
      </c>
      <c r="I212" s="16" t="s">
        <v>1252</v>
      </c>
      <c r="J212" s="16" t="s">
        <v>1253</v>
      </c>
      <c r="K212" s="16" t="s">
        <v>1254</v>
      </c>
      <c r="L212" s="16" t="s">
        <v>1255</v>
      </c>
      <c r="M212" s="16" t="s">
        <v>1253</v>
      </c>
      <c r="N212" s="16" t="s">
        <v>1256</v>
      </c>
      <c r="O212" s="17"/>
    </row>
    <row r="213" spans="1:15" ht="18" customHeight="1">
      <c r="A213" s="9">
        <f>209-1</f>
        <v>208</v>
      </c>
      <c r="B213" s="10" t="s">
        <v>1257</v>
      </c>
      <c r="C213" s="10" t="s">
        <v>1258</v>
      </c>
      <c r="D213" s="13">
        <v>93.99</v>
      </c>
      <c r="E213" s="11">
        <v>27.1</v>
      </c>
      <c r="F213" s="11">
        <f t="shared" si="3"/>
        <v>2547.13</v>
      </c>
      <c r="G213" s="10"/>
      <c r="H213" s="12">
        <v>91.06</v>
      </c>
      <c r="I213" s="16" t="s">
        <v>1258</v>
      </c>
      <c r="J213" s="16" t="s">
        <v>1259</v>
      </c>
      <c r="K213" s="16" t="s">
        <v>1260</v>
      </c>
      <c r="L213" s="16" t="s">
        <v>1261</v>
      </c>
      <c r="M213" s="16" t="s">
        <v>1259</v>
      </c>
      <c r="N213" s="16" t="s">
        <v>1262</v>
      </c>
      <c r="O213" s="17"/>
    </row>
    <row r="214" spans="1:15" ht="18" customHeight="1">
      <c r="A214" s="9">
        <f>210-1</f>
        <v>209</v>
      </c>
      <c r="B214" s="10" t="s">
        <v>1263</v>
      </c>
      <c r="C214" s="10" t="s">
        <v>1264</v>
      </c>
      <c r="D214" s="13">
        <v>93.99</v>
      </c>
      <c r="E214" s="11">
        <v>32</v>
      </c>
      <c r="F214" s="11">
        <f t="shared" si="3"/>
        <v>3007.68</v>
      </c>
      <c r="G214" s="10"/>
      <c r="H214" s="12">
        <v>107.52</v>
      </c>
      <c r="I214" s="16" t="s">
        <v>1264</v>
      </c>
      <c r="J214" s="16" t="s">
        <v>1265</v>
      </c>
      <c r="K214" s="16" t="s">
        <v>1266</v>
      </c>
      <c r="L214" s="16" t="s">
        <v>1267</v>
      </c>
      <c r="M214" s="16" t="s">
        <v>1265</v>
      </c>
      <c r="N214" s="16" t="s">
        <v>1268</v>
      </c>
      <c r="O214" s="17"/>
    </row>
    <row r="215" spans="1:15" ht="18" customHeight="1">
      <c r="A215" s="9">
        <f>211-1</f>
        <v>210</v>
      </c>
      <c r="B215" s="10" t="s">
        <v>1269</v>
      </c>
      <c r="C215" s="10" t="s">
        <v>1270</v>
      </c>
      <c r="D215" s="13">
        <v>93.99</v>
      </c>
      <c r="E215" s="11">
        <v>32</v>
      </c>
      <c r="F215" s="11">
        <f t="shared" si="3"/>
        <v>3007.68</v>
      </c>
      <c r="G215" s="10"/>
      <c r="H215" s="12">
        <v>107.52</v>
      </c>
      <c r="I215" s="16" t="s">
        <v>1270</v>
      </c>
      <c r="J215" s="16" t="s">
        <v>1271</v>
      </c>
      <c r="K215" s="16" t="s">
        <v>1272</v>
      </c>
      <c r="L215" s="16" t="s">
        <v>1273</v>
      </c>
      <c r="M215" s="16" t="s">
        <v>1271</v>
      </c>
      <c r="N215" s="16" t="s">
        <v>1274</v>
      </c>
      <c r="O215" s="17"/>
    </row>
    <row r="216" spans="1:15" ht="18" customHeight="1">
      <c r="A216" s="9">
        <f>212-1</f>
        <v>211</v>
      </c>
      <c r="B216" s="10" t="s">
        <v>1275</v>
      </c>
      <c r="C216" s="10" t="s">
        <v>1276</v>
      </c>
      <c r="D216" s="13">
        <v>93.99</v>
      </c>
      <c r="E216" s="11">
        <v>16</v>
      </c>
      <c r="F216" s="11">
        <f t="shared" si="3"/>
        <v>1503.84</v>
      </c>
      <c r="G216" s="10"/>
      <c r="H216" s="12">
        <v>53.76</v>
      </c>
      <c r="I216" s="16" t="s">
        <v>1276</v>
      </c>
      <c r="J216" s="16" t="s">
        <v>1277</v>
      </c>
      <c r="K216" s="16" t="s">
        <v>1278</v>
      </c>
      <c r="L216" s="16" t="s">
        <v>1279</v>
      </c>
      <c r="M216" s="16" t="s">
        <v>1277</v>
      </c>
      <c r="N216" s="16" t="s">
        <v>1280</v>
      </c>
      <c r="O216" s="17"/>
    </row>
    <row r="217" spans="1:15" ht="18" customHeight="1">
      <c r="A217" s="9">
        <f>213-1</f>
        <v>212</v>
      </c>
      <c r="B217" s="10" t="s">
        <v>1281</v>
      </c>
      <c r="C217" s="10" t="s">
        <v>1282</v>
      </c>
      <c r="D217" s="13">
        <v>93.99</v>
      </c>
      <c r="E217" s="11">
        <v>16</v>
      </c>
      <c r="F217" s="11">
        <f t="shared" si="3"/>
        <v>1503.84</v>
      </c>
      <c r="G217" s="10"/>
      <c r="H217" s="12">
        <v>53.6</v>
      </c>
      <c r="I217" s="16" t="s">
        <v>1282</v>
      </c>
      <c r="J217" s="16" t="s">
        <v>1283</v>
      </c>
      <c r="K217" s="16" t="s">
        <v>1284</v>
      </c>
      <c r="L217" s="16" t="s">
        <v>1285</v>
      </c>
      <c r="M217" s="16" t="s">
        <v>1283</v>
      </c>
      <c r="N217" s="16" t="s">
        <v>1286</v>
      </c>
      <c r="O217" s="17"/>
    </row>
    <row r="218" spans="1:15" ht="18" customHeight="1">
      <c r="A218" s="9">
        <f>214-1</f>
        <v>213</v>
      </c>
      <c r="B218" s="10" t="s">
        <v>1287</v>
      </c>
      <c r="C218" s="10" t="s">
        <v>1288</v>
      </c>
      <c r="D218" s="13">
        <v>93.99</v>
      </c>
      <c r="E218" s="11">
        <v>32</v>
      </c>
      <c r="F218" s="11">
        <f t="shared" si="3"/>
        <v>3007.68</v>
      </c>
      <c r="G218" s="10"/>
      <c r="H218" s="12">
        <v>107.2</v>
      </c>
      <c r="I218" s="16" t="s">
        <v>1288</v>
      </c>
      <c r="J218" s="16" t="s">
        <v>1289</v>
      </c>
      <c r="K218" s="16" t="s">
        <v>1290</v>
      </c>
      <c r="L218" s="16" t="s">
        <v>1291</v>
      </c>
      <c r="M218" s="16" t="s">
        <v>1289</v>
      </c>
      <c r="N218" s="16" t="s">
        <v>1292</v>
      </c>
      <c r="O218" s="17"/>
    </row>
    <row r="219" spans="1:15" ht="18" customHeight="1">
      <c r="A219" s="9">
        <f>215-1</f>
        <v>214</v>
      </c>
      <c r="B219" s="10" t="s">
        <v>1293</v>
      </c>
      <c r="C219" s="10" t="s">
        <v>1294</v>
      </c>
      <c r="D219" s="13">
        <v>93.99</v>
      </c>
      <c r="E219" s="11">
        <v>40</v>
      </c>
      <c r="F219" s="11">
        <f t="shared" si="3"/>
        <v>3759.6</v>
      </c>
      <c r="G219" s="10"/>
      <c r="H219" s="12">
        <v>134</v>
      </c>
      <c r="I219" s="16" t="s">
        <v>1294</v>
      </c>
      <c r="J219" s="16" t="s">
        <v>1295</v>
      </c>
      <c r="K219" s="16" t="s">
        <v>1296</v>
      </c>
      <c r="L219" s="16" t="s">
        <v>1297</v>
      </c>
      <c r="M219" s="16" t="s">
        <v>1295</v>
      </c>
      <c r="N219" s="16" t="s">
        <v>1298</v>
      </c>
      <c r="O219" s="17"/>
    </row>
    <row r="220" spans="1:15" ht="18" customHeight="1">
      <c r="A220" s="9">
        <f>216-1</f>
        <v>215</v>
      </c>
      <c r="B220" s="10" t="s">
        <v>1299</v>
      </c>
      <c r="C220" s="10" t="s">
        <v>1300</v>
      </c>
      <c r="D220" s="13">
        <v>93.99</v>
      </c>
      <c r="E220" s="11">
        <v>32</v>
      </c>
      <c r="F220" s="11">
        <f t="shared" si="3"/>
        <v>3007.68</v>
      </c>
      <c r="G220" s="10"/>
      <c r="H220" s="12">
        <v>107.52</v>
      </c>
      <c r="I220" s="16" t="s">
        <v>1300</v>
      </c>
      <c r="J220" s="16" t="s">
        <v>1301</v>
      </c>
      <c r="K220" s="16" t="s">
        <v>1302</v>
      </c>
      <c r="L220" s="16" t="s">
        <v>1303</v>
      </c>
      <c r="M220" s="16" t="s">
        <v>1301</v>
      </c>
      <c r="N220" s="16" t="s">
        <v>1304</v>
      </c>
      <c r="O220" s="17"/>
    </row>
    <row r="221" spans="1:15" ht="18" customHeight="1">
      <c r="A221" s="9">
        <f>217-1</f>
        <v>216</v>
      </c>
      <c r="B221" s="10" t="s">
        <v>1305</v>
      </c>
      <c r="C221" s="10" t="s">
        <v>1306</v>
      </c>
      <c r="D221" s="13">
        <v>93.99</v>
      </c>
      <c r="E221" s="11">
        <v>16.7</v>
      </c>
      <c r="F221" s="11">
        <f t="shared" si="3"/>
        <v>1569.63</v>
      </c>
      <c r="G221" s="10"/>
      <c r="H221" s="12">
        <v>56.11</v>
      </c>
      <c r="I221" s="16" t="s">
        <v>1306</v>
      </c>
      <c r="J221" s="16" t="s">
        <v>1307</v>
      </c>
      <c r="K221" s="16" t="s">
        <v>1308</v>
      </c>
      <c r="L221" s="16" t="s">
        <v>1309</v>
      </c>
      <c r="M221" s="16" t="s">
        <v>1307</v>
      </c>
      <c r="N221" s="16" t="s">
        <v>1310</v>
      </c>
      <c r="O221" s="17"/>
    </row>
    <row r="222" spans="1:15" ht="18" customHeight="1">
      <c r="A222" s="9">
        <f>218-1</f>
        <v>217</v>
      </c>
      <c r="B222" s="10" t="s">
        <v>1311</v>
      </c>
      <c r="C222" s="10" t="s">
        <v>1312</v>
      </c>
      <c r="D222" s="13">
        <v>93.99</v>
      </c>
      <c r="E222" s="11">
        <v>32</v>
      </c>
      <c r="F222" s="11">
        <f t="shared" si="3"/>
        <v>3007.68</v>
      </c>
      <c r="G222" s="10"/>
      <c r="H222" s="12">
        <v>107.52</v>
      </c>
      <c r="I222" s="16" t="s">
        <v>1312</v>
      </c>
      <c r="J222" s="16" t="s">
        <v>1313</v>
      </c>
      <c r="K222" s="16" t="s">
        <v>1314</v>
      </c>
      <c r="L222" s="16" t="s">
        <v>1315</v>
      </c>
      <c r="M222" s="16" t="s">
        <v>1313</v>
      </c>
      <c r="N222" s="16" t="s">
        <v>1316</v>
      </c>
      <c r="O222" s="17"/>
    </row>
    <row r="223" spans="1:15" ht="18" customHeight="1">
      <c r="A223" s="9">
        <f>219-1</f>
        <v>218</v>
      </c>
      <c r="B223" s="10" t="s">
        <v>1317</v>
      </c>
      <c r="C223" s="10" t="s">
        <v>1318</v>
      </c>
      <c r="D223" s="13">
        <v>93.99</v>
      </c>
      <c r="E223" s="11">
        <v>24</v>
      </c>
      <c r="F223" s="11">
        <f t="shared" si="3"/>
        <v>2255.7600000000002</v>
      </c>
      <c r="G223" s="10"/>
      <c r="H223" s="12">
        <v>80.64</v>
      </c>
      <c r="I223" s="16" t="s">
        <v>1318</v>
      </c>
      <c r="J223" s="16" t="s">
        <v>1319</v>
      </c>
      <c r="K223" s="16" t="s">
        <v>1320</v>
      </c>
      <c r="L223" s="16" t="s">
        <v>1321</v>
      </c>
      <c r="M223" s="16" t="s">
        <v>1319</v>
      </c>
      <c r="N223" s="16" t="s">
        <v>1322</v>
      </c>
      <c r="O223" s="17"/>
    </row>
    <row r="224" spans="1:15" ht="18" customHeight="1">
      <c r="A224" s="9">
        <f>220-1</f>
        <v>219</v>
      </c>
      <c r="B224" s="10" t="s">
        <v>1323</v>
      </c>
      <c r="C224" s="10" t="s">
        <v>1324</v>
      </c>
      <c r="D224" s="13">
        <v>93.99</v>
      </c>
      <c r="E224" s="11">
        <v>40</v>
      </c>
      <c r="F224" s="11">
        <f t="shared" si="3"/>
        <v>3759.6</v>
      </c>
      <c r="G224" s="10"/>
      <c r="H224" s="12">
        <v>134.4</v>
      </c>
      <c r="I224" s="16" t="s">
        <v>1324</v>
      </c>
      <c r="J224" s="16" t="s">
        <v>1325</v>
      </c>
      <c r="K224" s="16" t="s">
        <v>1326</v>
      </c>
      <c r="L224" s="16" t="s">
        <v>1327</v>
      </c>
      <c r="M224" s="16" t="s">
        <v>1325</v>
      </c>
      <c r="N224" s="16" t="s">
        <v>1328</v>
      </c>
      <c r="O224" s="17"/>
    </row>
    <row r="225" spans="1:15" ht="18" customHeight="1">
      <c r="A225" s="9">
        <f>221-1</f>
        <v>220</v>
      </c>
      <c r="B225" s="10" t="s">
        <v>1329</v>
      </c>
      <c r="C225" s="10" t="s">
        <v>1330</v>
      </c>
      <c r="D225" s="13">
        <v>93.99</v>
      </c>
      <c r="E225" s="11">
        <v>24</v>
      </c>
      <c r="F225" s="11">
        <f t="shared" si="3"/>
        <v>2255.7600000000002</v>
      </c>
      <c r="G225" s="10"/>
      <c r="H225" s="12">
        <v>80.64</v>
      </c>
      <c r="I225" s="16" t="s">
        <v>1330</v>
      </c>
      <c r="J225" s="16" t="s">
        <v>1331</v>
      </c>
      <c r="K225" s="16" t="s">
        <v>1332</v>
      </c>
      <c r="L225" s="16" t="s">
        <v>1333</v>
      </c>
      <c r="M225" s="16" t="s">
        <v>1331</v>
      </c>
      <c r="N225" s="16" t="s">
        <v>1334</v>
      </c>
      <c r="O225" s="17"/>
    </row>
    <row r="226" spans="1:15" ht="18" customHeight="1">
      <c r="A226" s="9">
        <f>222-1</f>
        <v>221</v>
      </c>
      <c r="B226" s="10" t="s">
        <v>1335</v>
      </c>
      <c r="C226" s="10" t="s">
        <v>1336</v>
      </c>
      <c r="D226" s="13">
        <v>93.99</v>
      </c>
      <c r="E226" s="11">
        <v>32</v>
      </c>
      <c r="F226" s="11">
        <f t="shared" si="3"/>
        <v>3007.68</v>
      </c>
      <c r="G226" s="10"/>
      <c r="H226" s="12">
        <v>107.52</v>
      </c>
      <c r="I226" s="16" t="s">
        <v>1336</v>
      </c>
      <c r="J226" s="16" t="s">
        <v>1337</v>
      </c>
      <c r="K226" s="16" t="s">
        <v>1338</v>
      </c>
      <c r="L226" s="16" t="s">
        <v>1339</v>
      </c>
      <c r="M226" s="16" t="s">
        <v>1337</v>
      </c>
      <c r="N226" s="16" t="s">
        <v>1340</v>
      </c>
      <c r="O226" s="17"/>
    </row>
    <row r="227" spans="1:15" ht="18" customHeight="1">
      <c r="A227" s="9">
        <f>223-1</f>
        <v>222</v>
      </c>
      <c r="B227" s="10" t="s">
        <v>1341</v>
      </c>
      <c r="C227" s="10" t="s">
        <v>1342</v>
      </c>
      <c r="D227" s="13">
        <v>93.99</v>
      </c>
      <c r="E227" s="11">
        <v>32</v>
      </c>
      <c r="F227" s="11">
        <f t="shared" si="3"/>
        <v>3007.68</v>
      </c>
      <c r="G227" s="10"/>
      <c r="H227" s="12">
        <v>107.52</v>
      </c>
      <c r="I227" s="16" t="s">
        <v>1342</v>
      </c>
      <c r="J227" s="16" t="s">
        <v>1343</v>
      </c>
      <c r="K227" s="16" t="s">
        <v>1344</v>
      </c>
      <c r="L227" s="16" t="s">
        <v>1345</v>
      </c>
      <c r="M227" s="16" t="s">
        <v>1343</v>
      </c>
      <c r="N227" s="16" t="s">
        <v>1346</v>
      </c>
      <c r="O227" s="17"/>
    </row>
    <row r="228" spans="1:15" ht="18" customHeight="1">
      <c r="A228" s="9">
        <f>224-1</f>
        <v>223</v>
      </c>
      <c r="B228" s="10" t="s">
        <v>1347</v>
      </c>
      <c r="C228" s="10" t="s">
        <v>552</v>
      </c>
      <c r="D228" s="13">
        <v>93.99</v>
      </c>
      <c r="E228" s="11">
        <v>24</v>
      </c>
      <c r="F228" s="11">
        <f t="shared" si="3"/>
        <v>2255.7600000000002</v>
      </c>
      <c r="G228" s="10"/>
      <c r="H228" s="12">
        <v>80.64</v>
      </c>
      <c r="I228" s="16" t="s">
        <v>552</v>
      </c>
      <c r="J228" s="16" t="s">
        <v>1348</v>
      </c>
      <c r="K228" s="16" t="s">
        <v>1349</v>
      </c>
      <c r="L228" s="16" t="s">
        <v>1350</v>
      </c>
      <c r="M228" s="16" t="s">
        <v>1348</v>
      </c>
      <c r="N228" s="16" t="s">
        <v>1351</v>
      </c>
      <c r="O228" s="17"/>
    </row>
    <row r="229" spans="1:15" ht="18" customHeight="1">
      <c r="A229" s="9">
        <f>225-1</f>
        <v>224</v>
      </c>
      <c r="B229" s="10" t="s">
        <v>1352</v>
      </c>
      <c r="C229" s="10" t="s">
        <v>1353</v>
      </c>
      <c r="D229" s="13">
        <v>93.99</v>
      </c>
      <c r="E229" s="11">
        <v>16</v>
      </c>
      <c r="F229" s="11">
        <f t="shared" si="3"/>
        <v>1503.84</v>
      </c>
      <c r="G229" s="10"/>
      <c r="H229" s="12">
        <v>53.6</v>
      </c>
      <c r="I229" s="16" t="s">
        <v>1353</v>
      </c>
      <c r="J229" s="16" t="s">
        <v>1354</v>
      </c>
      <c r="K229" s="16" t="s">
        <v>1355</v>
      </c>
      <c r="L229" s="16" t="s">
        <v>1356</v>
      </c>
      <c r="M229" s="16" t="s">
        <v>1354</v>
      </c>
      <c r="N229" s="16" t="s">
        <v>1357</v>
      </c>
      <c r="O229" s="17"/>
    </row>
    <row r="230" spans="1:15" ht="18" customHeight="1">
      <c r="A230" s="9">
        <f>226-1</f>
        <v>225</v>
      </c>
      <c r="B230" s="10" t="s">
        <v>1358</v>
      </c>
      <c r="C230" s="10" t="s">
        <v>1359</v>
      </c>
      <c r="D230" s="13">
        <v>93.99</v>
      </c>
      <c r="E230" s="11">
        <v>40.5</v>
      </c>
      <c r="F230" s="11">
        <f t="shared" si="3"/>
        <v>3806.6</v>
      </c>
      <c r="G230" s="10"/>
      <c r="H230" s="12">
        <v>135.68</v>
      </c>
      <c r="I230" s="16" t="s">
        <v>1359</v>
      </c>
      <c r="J230" s="16" t="s">
        <v>1360</v>
      </c>
      <c r="K230" s="16" t="s">
        <v>1361</v>
      </c>
      <c r="L230" s="16" t="s">
        <v>1362</v>
      </c>
      <c r="M230" s="16" t="s">
        <v>1360</v>
      </c>
      <c r="N230" s="16" t="s">
        <v>1363</v>
      </c>
      <c r="O230" s="17"/>
    </row>
    <row r="231" spans="1:15" ht="18" customHeight="1">
      <c r="A231" s="9">
        <f>227-1</f>
        <v>226</v>
      </c>
      <c r="B231" s="10" t="s">
        <v>1364</v>
      </c>
      <c r="C231" s="10" t="s">
        <v>1365</v>
      </c>
      <c r="D231" s="13">
        <v>93.99</v>
      </c>
      <c r="E231" s="11">
        <v>16</v>
      </c>
      <c r="F231" s="11">
        <f t="shared" si="3"/>
        <v>1503.84</v>
      </c>
      <c r="G231" s="10"/>
      <c r="H231" s="12">
        <v>53.6</v>
      </c>
      <c r="I231" s="16" t="s">
        <v>1365</v>
      </c>
      <c r="J231" s="16" t="s">
        <v>1366</v>
      </c>
      <c r="K231" s="16" t="s">
        <v>1367</v>
      </c>
      <c r="L231" s="16" t="s">
        <v>1368</v>
      </c>
      <c r="M231" s="16" t="s">
        <v>1366</v>
      </c>
      <c r="N231" s="16" t="s">
        <v>1369</v>
      </c>
      <c r="O231" s="17"/>
    </row>
    <row r="232" spans="1:15" ht="18" customHeight="1">
      <c r="A232" s="9">
        <f>228-1</f>
        <v>227</v>
      </c>
      <c r="B232" s="10" t="s">
        <v>1370</v>
      </c>
      <c r="C232" s="10" t="s">
        <v>1371</v>
      </c>
      <c r="D232" s="13">
        <v>93.99</v>
      </c>
      <c r="E232" s="11">
        <v>46</v>
      </c>
      <c r="F232" s="11">
        <f t="shared" si="3"/>
        <v>4323.54</v>
      </c>
      <c r="G232" s="10"/>
      <c r="H232" s="12">
        <v>154.56</v>
      </c>
      <c r="I232" s="16" t="s">
        <v>1371</v>
      </c>
      <c r="J232" s="16" t="s">
        <v>1372</v>
      </c>
      <c r="K232" s="16" t="s">
        <v>1373</v>
      </c>
      <c r="L232" s="16" t="s">
        <v>1374</v>
      </c>
      <c r="M232" s="16" t="s">
        <v>1372</v>
      </c>
      <c r="N232" s="16" t="s">
        <v>1375</v>
      </c>
      <c r="O232" s="17"/>
    </row>
    <row r="233" spans="1:15" ht="18" customHeight="1">
      <c r="A233" s="9">
        <f>229-1</f>
        <v>228</v>
      </c>
      <c r="B233" s="10" t="s">
        <v>1376</v>
      </c>
      <c r="C233" s="10" t="s">
        <v>1377</v>
      </c>
      <c r="D233" s="13">
        <v>93.99</v>
      </c>
      <c r="E233" s="11">
        <v>27</v>
      </c>
      <c r="F233" s="11">
        <f t="shared" si="3"/>
        <v>2537.73</v>
      </c>
      <c r="G233" s="10"/>
      <c r="H233" s="12">
        <v>90.72</v>
      </c>
      <c r="I233" s="16" t="s">
        <v>1377</v>
      </c>
      <c r="J233" s="16" t="s">
        <v>1378</v>
      </c>
      <c r="K233" s="16" t="s">
        <v>1379</v>
      </c>
      <c r="L233" s="16" t="s">
        <v>1380</v>
      </c>
      <c r="M233" s="16" t="s">
        <v>1378</v>
      </c>
      <c r="N233" s="16" t="s">
        <v>1381</v>
      </c>
      <c r="O233" s="17"/>
    </row>
    <row r="234" spans="1:15" ht="18" customHeight="1">
      <c r="A234" s="9">
        <f>230-1</f>
        <v>229</v>
      </c>
      <c r="B234" s="10" t="s">
        <v>1382</v>
      </c>
      <c r="C234" s="10" t="s">
        <v>1383</v>
      </c>
      <c r="D234" s="13">
        <v>93.99</v>
      </c>
      <c r="E234" s="11">
        <v>32</v>
      </c>
      <c r="F234" s="11">
        <f t="shared" si="3"/>
        <v>3007.68</v>
      </c>
      <c r="G234" s="10"/>
      <c r="H234" s="12">
        <v>107.52</v>
      </c>
      <c r="I234" s="16" t="s">
        <v>1383</v>
      </c>
      <c r="J234" s="16" t="s">
        <v>1384</v>
      </c>
      <c r="K234" s="16" t="s">
        <v>1385</v>
      </c>
      <c r="L234" s="16" t="s">
        <v>1386</v>
      </c>
      <c r="M234" s="16" t="s">
        <v>1384</v>
      </c>
      <c r="N234" s="16" t="s">
        <v>1387</v>
      </c>
      <c r="O234" s="17"/>
    </row>
    <row r="235" spans="1:15" ht="18" customHeight="1">
      <c r="A235" s="9">
        <f>231-1</f>
        <v>230</v>
      </c>
      <c r="B235" s="10" t="s">
        <v>1388</v>
      </c>
      <c r="C235" s="10" t="s">
        <v>1389</v>
      </c>
      <c r="D235" s="13">
        <v>93.99</v>
      </c>
      <c r="E235" s="11">
        <v>48</v>
      </c>
      <c r="F235" s="11">
        <f t="shared" si="3"/>
        <v>4511.5200000000004</v>
      </c>
      <c r="G235" s="10"/>
      <c r="H235" s="12">
        <v>161.28</v>
      </c>
      <c r="I235" s="16" t="s">
        <v>1389</v>
      </c>
      <c r="J235" s="16" t="s">
        <v>1390</v>
      </c>
      <c r="K235" s="16" t="s">
        <v>1391</v>
      </c>
      <c r="L235" s="16" t="s">
        <v>1392</v>
      </c>
      <c r="M235" s="16" t="s">
        <v>1390</v>
      </c>
      <c r="N235" s="16" t="s">
        <v>1393</v>
      </c>
      <c r="O235" s="17"/>
    </row>
    <row r="236" spans="1:15" ht="18" customHeight="1">
      <c r="A236" s="9">
        <f>232-1</f>
        <v>231</v>
      </c>
      <c r="B236" s="10" t="s">
        <v>1394</v>
      </c>
      <c r="C236" s="10" t="s">
        <v>1395</v>
      </c>
      <c r="D236" s="13">
        <v>93.99</v>
      </c>
      <c r="E236" s="11">
        <v>16</v>
      </c>
      <c r="F236" s="11">
        <f t="shared" si="3"/>
        <v>1503.84</v>
      </c>
      <c r="G236" s="10"/>
      <c r="H236" s="12">
        <v>53.76</v>
      </c>
      <c r="I236" s="16" t="s">
        <v>1395</v>
      </c>
      <c r="J236" s="16" t="s">
        <v>1396</v>
      </c>
      <c r="K236" s="16" t="s">
        <v>1397</v>
      </c>
      <c r="L236" s="16" t="s">
        <v>1398</v>
      </c>
      <c r="M236" s="16" t="s">
        <v>1396</v>
      </c>
      <c r="N236" s="16" t="s">
        <v>1399</v>
      </c>
      <c r="O236" s="17"/>
    </row>
    <row r="237" spans="1:15" ht="18" customHeight="1">
      <c r="A237" s="9">
        <f>233-1</f>
        <v>232</v>
      </c>
      <c r="B237" s="10" t="s">
        <v>1400</v>
      </c>
      <c r="C237" s="10" t="s">
        <v>1401</v>
      </c>
      <c r="D237" s="13">
        <v>93.99</v>
      </c>
      <c r="E237" s="11">
        <v>40</v>
      </c>
      <c r="F237" s="11">
        <f t="shared" si="3"/>
        <v>3759.6</v>
      </c>
      <c r="G237" s="10"/>
      <c r="H237" s="12">
        <v>134.4</v>
      </c>
      <c r="I237" s="16" t="s">
        <v>1401</v>
      </c>
      <c r="J237" s="16" t="s">
        <v>1402</v>
      </c>
      <c r="K237" s="16" t="s">
        <v>1403</v>
      </c>
      <c r="L237" s="16" t="s">
        <v>1404</v>
      </c>
      <c r="M237" s="16" t="s">
        <v>1402</v>
      </c>
      <c r="N237" s="16" t="s">
        <v>1405</v>
      </c>
      <c r="O237" s="17"/>
    </row>
    <row r="238" spans="1:15" ht="18" customHeight="1">
      <c r="A238" s="9">
        <f>234-1</f>
        <v>233</v>
      </c>
      <c r="B238" s="10" t="s">
        <v>1406</v>
      </c>
      <c r="C238" s="10" t="s">
        <v>1407</v>
      </c>
      <c r="D238" s="13">
        <v>93.99</v>
      </c>
      <c r="E238" s="11">
        <v>43</v>
      </c>
      <c r="F238" s="11">
        <f t="shared" si="3"/>
        <v>4041.57</v>
      </c>
      <c r="G238" s="10"/>
      <c r="H238" s="12">
        <v>144.47999999999999</v>
      </c>
      <c r="I238" s="16" t="s">
        <v>1407</v>
      </c>
      <c r="J238" s="16" t="s">
        <v>1408</v>
      </c>
      <c r="K238" s="16" t="s">
        <v>1409</v>
      </c>
      <c r="L238" s="16" t="s">
        <v>1410</v>
      </c>
      <c r="M238" s="16" t="s">
        <v>1408</v>
      </c>
      <c r="N238" s="16" t="s">
        <v>1411</v>
      </c>
      <c r="O238" s="17"/>
    </row>
    <row r="239" spans="1:15" ht="18" customHeight="1">
      <c r="A239" s="9">
        <f>235-1</f>
        <v>234</v>
      </c>
      <c r="B239" s="10" t="s">
        <v>1412</v>
      </c>
      <c r="C239" s="10" t="s">
        <v>1413</v>
      </c>
      <c r="D239" s="13">
        <v>93.99</v>
      </c>
      <c r="E239" s="11">
        <v>40</v>
      </c>
      <c r="F239" s="11">
        <f t="shared" si="3"/>
        <v>3759.6</v>
      </c>
      <c r="G239" s="10"/>
      <c r="H239" s="12">
        <v>134</v>
      </c>
      <c r="I239" s="16" t="s">
        <v>1413</v>
      </c>
      <c r="J239" s="16" t="s">
        <v>1414</v>
      </c>
      <c r="K239" s="16" t="s">
        <v>1415</v>
      </c>
      <c r="L239" s="16" t="s">
        <v>1416</v>
      </c>
      <c r="M239" s="16" t="s">
        <v>1414</v>
      </c>
      <c r="N239" s="16" t="s">
        <v>1417</v>
      </c>
      <c r="O239" s="17"/>
    </row>
    <row r="240" spans="1:15" ht="18" customHeight="1">
      <c r="A240" s="9">
        <f>236-1</f>
        <v>235</v>
      </c>
      <c r="B240" s="10" t="s">
        <v>1418</v>
      </c>
      <c r="C240" s="10" t="s">
        <v>1419</v>
      </c>
      <c r="D240" s="13">
        <v>93.99</v>
      </c>
      <c r="E240" s="11">
        <v>48</v>
      </c>
      <c r="F240" s="11">
        <f t="shared" si="3"/>
        <v>4511.5200000000004</v>
      </c>
      <c r="G240" s="10"/>
      <c r="H240" s="12">
        <v>160.80000000000001</v>
      </c>
      <c r="I240" s="16" t="s">
        <v>1419</v>
      </c>
      <c r="J240" s="16" t="s">
        <v>1420</v>
      </c>
      <c r="K240" s="16" t="s">
        <v>1421</v>
      </c>
      <c r="L240" s="16" t="s">
        <v>1422</v>
      </c>
      <c r="M240" s="16" t="s">
        <v>1420</v>
      </c>
      <c r="N240" s="16" t="s">
        <v>1423</v>
      </c>
      <c r="O240" s="17"/>
    </row>
    <row r="241" spans="1:15" ht="18" customHeight="1">
      <c r="A241" s="9">
        <f>237-1</f>
        <v>236</v>
      </c>
      <c r="B241" s="10" t="s">
        <v>1424</v>
      </c>
      <c r="C241" s="10" t="s">
        <v>1425</v>
      </c>
      <c r="D241" s="13">
        <v>93.99</v>
      </c>
      <c r="E241" s="11">
        <v>63.9</v>
      </c>
      <c r="F241" s="11">
        <f t="shared" si="3"/>
        <v>6005.96</v>
      </c>
      <c r="G241" s="10"/>
      <c r="H241" s="12">
        <v>214.07</v>
      </c>
      <c r="I241" s="16" t="s">
        <v>1425</v>
      </c>
      <c r="J241" s="16" t="s">
        <v>1426</v>
      </c>
      <c r="K241" s="16" t="s">
        <v>1427</v>
      </c>
      <c r="L241" s="16" t="s">
        <v>1428</v>
      </c>
      <c r="M241" s="16" t="s">
        <v>1426</v>
      </c>
      <c r="N241" s="16" t="s">
        <v>1429</v>
      </c>
      <c r="O241" s="17"/>
    </row>
    <row r="242" spans="1:15" ht="18" customHeight="1">
      <c r="A242" s="9">
        <f>238-1</f>
        <v>237</v>
      </c>
      <c r="B242" s="10" t="s">
        <v>1430</v>
      </c>
      <c r="C242" s="10" t="s">
        <v>1431</v>
      </c>
      <c r="D242" s="13">
        <v>93.99</v>
      </c>
      <c r="E242" s="11">
        <v>56</v>
      </c>
      <c r="F242" s="11">
        <f t="shared" si="3"/>
        <v>5263.44</v>
      </c>
      <c r="G242" s="10"/>
      <c r="H242" s="12">
        <v>188.16</v>
      </c>
      <c r="I242" s="16" t="s">
        <v>1431</v>
      </c>
      <c r="J242" s="16" t="s">
        <v>1432</v>
      </c>
      <c r="K242" s="16" t="s">
        <v>1433</v>
      </c>
      <c r="L242" s="16" t="s">
        <v>1434</v>
      </c>
      <c r="M242" s="16" t="s">
        <v>1432</v>
      </c>
      <c r="N242" s="16" t="s">
        <v>1435</v>
      </c>
      <c r="O242" s="17"/>
    </row>
    <row r="243" spans="1:15" ht="18" customHeight="1">
      <c r="A243" s="9">
        <f>239-1</f>
        <v>238</v>
      </c>
      <c r="B243" s="10" t="s">
        <v>1436</v>
      </c>
      <c r="C243" s="10" t="s">
        <v>1437</v>
      </c>
      <c r="D243" s="13">
        <v>93.99</v>
      </c>
      <c r="E243" s="11">
        <v>32</v>
      </c>
      <c r="F243" s="11">
        <f t="shared" si="3"/>
        <v>3007.68</v>
      </c>
      <c r="G243" s="10"/>
      <c r="H243" s="12">
        <v>107.2</v>
      </c>
      <c r="I243" s="16" t="s">
        <v>1437</v>
      </c>
      <c r="J243" s="16" t="s">
        <v>1438</v>
      </c>
      <c r="K243" s="16" t="s">
        <v>1439</v>
      </c>
      <c r="L243" s="16" t="s">
        <v>1440</v>
      </c>
      <c r="M243" s="16" t="s">
        <v>1438</v>
      </c>
      <c r="N243" s="16" t="s">
        <v>1441</v>
      </c>
      <c r="O243" s="17"/>
    </row>
    <row r="244" spans="1:15" ht="18" customHeight="1">
      <c r="A244" s="9">
        <f>240-1</f>
        <v>239</v>
      </c>
      <c r="B244" s="10" t="s">
        <v>1442</v>
      </c>
      <c r="C244" s="10" t="s">
        <v>1443</v>
      </c>
      <c r="D244" s="13">
        <v>93.99</v>
      </c>
      <c r="E244" s="11">
        <v>37.6</v>
      </c>
      <c r="F244" s="11">
        <f t="shared" si="3"/>
        <v>3534.02</v>
      </c>
      <c r="G244" s="10"/>
      <c r="H244" s="12">
        <v>125.96</v>
      </c>
      <c r="I244" s="16" t="s">
        <v>1443</v>
      </c>
      <c r="J244" s="16" t="s">
        <v>1444</v>
      </c>
      <c r="K244" s="16" t="s">
        <v>1445</v>
      </c>
      <c r="L244" s="16" t="s">
        <v>1446</v>
      </c>
      <c r="M244" s="16" t="s">
        <v>1444</v>
      </c>
      <c r="N244" s="16" t="s">
        <v>1447</v>
      </c>
      <c r="O244" s="17"/>
    </row>
    <row r="245" spans="1:15" ht="18" customHeight="1">
      <c r="A245" s="9">
        <f>241-1</f>
        <v>240</v>
      </c>
      <c r="B245" s="10" t="s">
        <v>1448</v>
      </c>
      <c r="C245" s="10" t="s">
        <v>1449</v>
      </c>
      <c r="D245" s="13">
        <v>93.99</v>
      </c>
      <c r="E245" s="11">
        <v>32</v>
      </c>
      <c r="F245" s="11">
        <f t="shared" si="3"/>
        <v>3007.68</v>
      </c>
      <c r="G245" s="10"/>
      <c r="H245" s="12">
        <v>107.52</v>
      </c>
      <c r="I245" s="16" t="s">
        <v>1449</v>
      </c>
      <c r="J245" s="16" t="s">
        <v>1450</v>
      </c>
      <c r="K245" s="16" t="s">
        <v>1451</v>
      </c>
      <c r="L245" s="16" t="s">
        <v>1452</v>
      </c>
      <c r="M245" s="16" t="s">
        <v>1450</v>
      </c>
      <c r="N245" s="16" t="s">
        <v>1453</v>
      </c>
      <c r="O245" s="17"/>
    </row>
    <row r="246" spans="1:15" ht="18" customHeight="1">
      <c r="A246" s="9">
        <f>242-1</f>
        <v>241</v>
      </c>
      <c r="B246" s="10" t="s">
        <v>1454</v>
      </c>
      <c r="C246" s="10" t="s">
        <v>1455</v>
      </c>
      <c r="D246" s="13">
        <v>93.99</v>
      </c>
      <c r="E246" s="11">
        <v>24</v>
      </c>
      <c r="F246" s="11">
        <f t="shared" si="3"/>
        <v>2255.7600000000002</v>
      </c>
      <c r="G246" s="10"/>
      <c r="H246" s="12">
        <v>80.64</v>
      </c>
      <c r="I246" s="16" t="s">
        <v>1455</v>
      </c>
      <c r="J246" s="16" t="s">
        <v>1456</v>
      </c>
      <c r="K246" s="16" t="s">
        <v>1457</v>
      </c>
      <c r="L246" s="16" t="s">
        <v>1458</v>
      </c>
      <c r="M246" s="16" t="s">
        <v>1456</v>
      </c>
      <c r="N246" s="16" t="s">
        <v>1459</v>
      </c>
      <c r="O246" s="17"/>
    </row>
    <row r="247" spans="1:15" ht="18" customHeight="1">
      <c r="A247" s="9">
        <f>243-1</f>
        <v>242</v>
      </c>
      <c r="B247" s="10" t="s">
        <v>1460</v>
      </c>
      <c r="C247" s="10" t="s">
        <v>1461</v>
      </c>
      <c r="D247" s="13">
        <v>93.99</v>
      </c>
      <c r="E247" s="11">
        <v>40</v>
      </c>
      <c r="F247" s="11">
        <f t="shared" si="3"/>
        <v>3759.6</v>
      </c>
      <c r="G247" s="10"/>
      <c r="H247" s="12">
        <v>134.4</v>
      </c>
      <c r="I247" s="16" t="s">
        <v>1461</v>
      </c>
      <c r="J247" s="16" t="s">
        <v>1462</v>
      </c>
      <c r="K247" s="16" t="s">
        <v>1463</v>
      </c>
      <c r="L247" s="16" t="s">
        <v>1464</v>
      </c>
      <c r="M247" s="16" t="s">
        <v>1462</v>
      </c>
      <c r="N247" s="16" t="s">
        <v>1465</v>
      </c>
      <c r="O247" s="17"/>
    </row>
    <row r="248" spans="1:15" ht="18" customHeight="1">
      <c r="A248" s="9">
        <f>244-1</f>
        <v>243</v>
      </c>
      <c r="B248" s="10" t="s">
        <v>1466</v>
      </c>
      <c r="C248" s="10" t="s">
        <v>1467</v>
      </c>
      <c r="D248" s="13">
        <v>93.99</v>
      </c>
      <c r="E248" s="11">
        <v>40</v>
      </c>
      <c r="F248" s="11">
        <f t="shared" si="3"/>
        <v>3759.6</v>
      </c>
      <c r="G248" s="10"/>
      <c r="H248" s="12">
        <v>134.4</v>
      </c>
      <c r="I248" s="16" t="s">
        <v>1467</v>
      </c>
      <c r="J248" s="16" t="s">
        <v>1468</v>
      </c>
      <c r="K248" s="16" t="s">
        <v>1469</v>
      </c>
      <c r="L248" s="16" t="s">
        <v>1470</v>
      </c>
      <c r="M248" s="16" t="s">
        <v>1468</v>
      </c>
      <c r="N248" s="16" t="s">
        <v>1471</v>
      </c>
      <c r="O248" s="17"/>
    </row>
    <row r="249" spans="1:15" ht="18" customHeight="1">
      <c r="A249" s="9">
        <f>245-1</f>
        <v>244</v>
      </c>
      <c r="B249" s="10" t="s">
        <v>1472</v>
      </c>
      <c r="C249" s="10" t="s">
        <v>1473</v>
      </c>
      <c r="D249" s="13">
        <v>93.99</v>
      </c>
      <c r="E249" s="11">
        <v>26.3</v>
      </c>
      <c r="F249" s="11">
        <f t="shared" si="3"/>
        <v>2471.94</v>
      </c>
      <c r="G249" s="10"/>
      <c r="H249" s="12">
        <v>88.37</v>
      </c>
      <c r="I249" s="16" t="s">
        <v>1473</v>
      </c>
      <c r="J249" s="16" t="s">
        <v>1474</v>
      </c>
      <c r="K249" s="16" t="s">
        <v>1475</v>
      </c>
      <c r="L249" s="16" t="s">
        <v>1476</v>
      </c>
      <c r="M249" s="16" t="s">
        <v>1474</v>
      </c>
      <c r="N249" s="16" t="s">
        <v>1477</v>
      </c>
      <c r="O249" s="17"/>
    </row>
    <row r="250" spans="1:15" ht="18" customHeight="1">
      <c r="A250" s="9">
        <f>246-1</f>
        <v>245</v>
      </c>
      <c r="B250" s="10" t="s">
        <v>1478</v>
      </c>
      <c r="C250" s="10" t="s">
        <v>1479</v>
      </c>
      <c r="D250" s="13">
        <v>93.99</v>
      </c>
      <c r="E250" s="11">
        <v>29.4</v>
      </c>
      <c r="F250" s="11">
        <f t="shared" si="3"/>
        <v>2763.31</v>
      </c>
      <c r="G250" s="10"/>
      <c r="H250" s="12">
        <v>98.78</v>
      </c>
      <c r="I250" s="16" t="s">
        <v>1479</v>
      </c>
      <c r="J250" s="16" t="s">
        <v>1480</v>
      </c>
      <c r="K250" s="16" t="s">
        <v>1481</v>
      </c>
      <c r="L250" s="16" t="s">
        <v>1482</v>
      </c>
      <c r="M250" s="16" t="s">
        <v>1480</v>
      </c>
      <c r="N250" s="16" t="s">
        <v>1483</v>
      </c>
      <c r="O250" s="17"/>
    </row>
    <row r="251" spans="1:15" ht="18" customHeight="1">
      <c r="A251" s="9">
        <f>247-1</f>
        <v>246</v>
      </c>
      <c r="B251" s="10" t="s">
        <v>1484</v>
      </c>
      <c r="C251" s="10" t="s">
        <v>1485</v>
      </c>
      <c r="D251" s="13">
        <v>93.99</v>
      </c>
      <c r="E251" s="11">
        <v>24</v>
      </c>
      <c r="F251" s="11">
        <f t="shared" si="3"/>
        <v>2255.7600000000002</v>
      </c>
      <c r="G251" s="10"/>
      <c r="H251" s="12">
        <v>80.64</v>
      </c>
      <c r="I251" s="16" t="s">
        <v>1485</v>
      </c>
      <c r="J251" s="16" t="s">
        <v>1486</v>
      </c>
      <c r="K251" s="16" t="s">
        <v>1487</v>
      </c>
      <c r="L251" s="16" t="s">
        <v>1488</v>
      </c>
      <c r="M251" s="16" t="s">
        <v>1486</v>
      </c>
      <c r="N251" s="16" t="s">
        <v>1489</v>
      </c>
      <c r="O251" s="17"/>
    </row>
    <row r="252" spans="1:15" ht="18" customHeight="1">
      <c r="A252" s="9">
        <f>248-1</f>
        <v>247</v>
      </c>
      <c r="B252" s="10" t="s">
        <v>1490</v>
      </c>
      <c r="C252" s="10" t="s">
        <v>1491</v>
      </c>
      <c r="D252" s="13">
        <v>93.99</v>
      </c>
      <c r="E252" s="11">
        <v>24</v>
      </c>
      <c r="F252" s="11">
        <f t="shared" si="3"/>
        <v>2255.7600000000002</v>
      </c>
      <c r="G252" s="10"/>
      <c r="H252" s="12">
        <v>80.64</v>
      </c>
      <c r="I252" s="16" t="s">
        <v>1491</v>
      </c>
      <c r="J252" s="16" t="s">
        <v>1492</v>
      </c>
      <c r="K252" s="16" t="s">
        <v>1493</v>
      </c>
      <c r="L252" s="16" t="s">
        <v>1494</v>
      </c>
      <c r="M252" s="16" t="s">
        <v>1492</v>
      </c>
      <c r="N252" s="16" t="s">
        <v>1495</v>
      </c>
      <c r="O252" s="17"/>
    </row>
    <row r="253" spans="1:15" ht="18" customHeight="1">
      <c r="A253" s="9">
        <f>249-1</f>
        <v>248</v>
      </c>
      <c r="B253" s="10" t="s">
        <v>1496</v>
      </c>
      <c r="C253" s="10" t="s">
        <v>1497</v>
      </c>
      <c r="D253" s="13">
        <v>93.99</v>
      </c>
      <c r="E253" s="11">
        <v>24</v>
      </c>
      <c r="F253" s="11">
        <f t="shared" si="3"/>
        <v>2255.7600000000002</v>
      </c>
      <c r="G253" s="10"/>
      <c r="H253" s="12">
        <v>80.400000000000006</v>
      </c>
      <c r="I253" s="16" t="s">
        <v>1497</v>
      </c>
      <c r="J253" s="16" t="s">
        <v>1498</v>
      </c>
      <c r="K253" s="16" t="s">
        <v>1499</v>
      </c>
      <c r="L253" s="16" t="s">
        <v>1500</v>
      </c>
      <c r="M253" s="16" t="s">
        <v>1498</v>
      </c>
      <c r="N253" s="16" t="s">
        <v>1501</v>
      </c>
      <c r="O253" s="17"/>
    </row>
    <row r="254" spans="1:15" ht="18" customHeight="1">
      <c r="A254" s="9">
        <f>250-1</f>
        <v>249</v>
      </c>
      <c r="B254" s="10" t="s">
        <v>1502</v>
      </c>
      <c r="C254" s="10" t="s">
        <v>1503</v>
      </c>
      <c r="D254" s="13">
        <v>93.99</v>
      </c>
      <c r="E254" s="11">
        <v>31.6</v>
      </c>
      <c r="F254" s="11">
        <f t="shared" si="3"/>
        <v>2970.08</v>
      </c>
      <c r="G254" s="10"/>
      <c r="H254" s="12">
        <v>106.18</v>
      </c>
      <c r="I254" s="16" t="s">
        <v>1503</v>
      </c>
      <c r="J254" s="16" t="s">
        <v>1504</v>
      </c>
      <c r="K254" s="16" t="s">
        <v>1505</v>
      </c>
      <c r="L254" s="16" t="s">
        <v>1506</v>
      </c>
      <c r="M254" s="16" t="s">
        <v>1504</v>
      </c>
      <c r="N254" s="16" t="s">
        <v>1507</v>
      </c>
      <c r="O254" s="17"/>
    </row>
    <row r="255" spans="1:15" ht="18" customHeight="1">
      <c r="A255" s="9">
        <f>251-1</f>
        <v>250</v>
      </c>
      <c r="B255" s="10" t="s">
        <v>1508</v>
      </c>
      <c r="C255" s="10" t="s">
        <v>1509</v>
      </c>
      <c r="D255" s="13">
        <v>93.99</v>
      </c>
      <c r="E255" s="11">
        <v>24</v>
      </c>
      <c r="F255" s="11">
        <f t="shared" si="3"/>
        <v>2255.7600000000002</v>
      </c>
      <c r="G255" s="10"/>
      <c r="H255" s="12">
        <v>80.64</v>
      </c>
      <c r="I255" s="16" t="s">
        <v>1509</v>
      </c>
      <c r="J255" s="16" t="s">
        <v>1510</v>
      </c>
      <c r="K255" s="16" t="s">
        <v>1511</v>
      </c>
      <c r="L255" s="16" t="s">
        <v>1512</v>
      </c>
      <c r="M255" s="16" t="s">
        <v>1510</v>
      </c>
      <c r="N255" s="16" t="s">
        <v>1513</v>
      </c>
      <c r="O255" s="17"/>
    </row>
    <row r="256" spans="1:15" ht="18" customHeight="1">
      <c r="A256" s="9">
        <f>252-1</f>
        <v>251</v>
      </c>
      <c r="B256" s="10" t="s">
        <v>1514</v>
      </c>
      <c r="C256" s="10" t="s">
        <v>1515</v>
      </c>
      <c r="D256" s="13">
        <v>93.99</v>
      </c>
      <c r="E256" s="11">
        <v>40</v>
      </c>
      <c r="F256" s="11">
        <f t="shared" si="3"/>
        <v>3759.6</v>
      </c>
      <c r="G256" s="10"/>
      <c r="H256" s="12">
        <v>134.4</v>
      </c>
      <c r="I256" s="16" t="s">
        <v>1515</v>
      </c>
      <c r="J256" s="16" t="s">
        <v>1516</v>
      </c>
      <c r="K256" s="16" t="s">
        <v>1517</v>
      </c>
      <c r="L256" s="16" t="s">
        <v>1518</v>
      </c>
      <c r="M256" s="16" t="s">
        <v>1516</v>
      </c>
      <c r="N256" s="16" t="s">
        <v>1519</v>
      </c>
      <c r="O256" s="17"/>
    </row>
    <row r="257" spans="1:15" ht="18" customHeight="1">
      <c r="A257" s="9">
        <f>253-1</f>
        <v>252</v>
      </c>
      <c r="B257" s="10" t="s">
        <v>1520</v>
      </c>
      <c r="C257" s="10" t="s">
        <v>1521</v>
      </c>
      <c r="D257" s="13">
        <v>93.99</v>
      </c>
      <c r="E257" s="11">
        <v>84.3</v>
      </c>
      <c r="F257" s="11">
        <f t="shared" si="3"/>
        <v>7923.36</v>
      </c>
      <c r="G257" s="10"/>
      <c r="H257" s="12">
        <v>282.41000000000003</v>
      </c>
      <c r="I257" s="16" t="s">
        <v>1521</v>
      </c>
      <c r="J257" s="16" t="s">
        <v>1522</v>
      </c>
      <c r="K257" s="16" t="s">
        <v>1523</v>
      </c>
      <c r="L257" s="16" t="s">
        <v>1524</v>
      </c>
      <c r="M257" s="16" t="s">
        <v>1522</v>
      </c>
      <c r="N257" s="16" t="s">
        <v>1525</v>
      </c>
      <c r="O257" s="17"/>
    </row>
    <row r="258" spans="1:15" ht="18" customHeight="1">
      <c r="A258" s="9">
        <f>254-1</f>
        <v>253</v>
      </c>
      <c r="B258" s="10" t="s">
        <v>1526</v>
      </c>
      <c r="C258" s="10" t="s">
        <v>1527</v>
      </c>
      <c r="D258" s="13">
        <v>93.99</v>
      </c>
      <c r="E258" s="11">
        <v>27</v>
      </c>
      <c r="F258" s="11">
        <f t="shared" si="3"/>
        <v>2537.73</v>
      </c>
      <c r="G258" s="10"/>
      <c r="H258" s="12">
        <v>90.72</v>
      </c>
      <c r="I258" s="16" t="s">
        <v>1527</v>
      </c>
      <c r="J258" s="16" t="s">
        <v>1528</v>
      </c>
      <c r="K258" s="16" t="s">
        <v>1529</v>
      </c>
      <c r="L258" s="16" t="s">
        <v>1530</v>
      </c>
      <c r="M258" s="16" t="s">
        <v>1528</v>
      </c>
      <c r="N258" s="16" t="s">
        <v>1531</v>
      </c>
      <c r="O258" s="17"/>
    </row>
    <row r="259" spans="1:15" ht="18" customHeight="1">
      <c r="A259" s="9">
        <f>255-1</f>
        <v>254</v>
      </c>
      <c r="B259" s="10" t="s">
        <v>1532</v>
      </c>
      <c r="C259" s="10" t="s">
        <v>1533</v>
      </c>
      <c r="D259" s="13">
        <v>93.99</v>
      </c>
      <c r="E259" s="11">
        <v>24</v>
      </c>
      <c r="F259" s="11">
        <f t="shared" si="3"/>
        <v>2255.7600000000002</v>
      </c>
      <c r="G259" s="10"/>
      <c r="H259" s="12">
        <v>80.64</v>
      </c>
      <c r="I259" s="16" t="s">
        <v>1533</v>
      </c>
      <c r="J259" s="16" t="s">
        <v>1534</v>
      </c>
      <c r="K259" s="16" t="s">
        <v>1535</v>
      </c>
      <c r="L259" s="16" t="s">
        <v>1536</v>
      </c>
      <c r="M259" s="16" t="s">
        <v>1534</v>
      </c>
      <c r="N259" s="16" t="s">
        <v>1537</v>
      </c>
      <c r="O259" s="17"/>
    </row>
    <row r="260" spans="1:15" ht="18" customHeight="1">
      <c r="A260" s="9">
        <f>256-1</f>
        <v>255</v>
      </c>
      <c r="B260" s="10" t="s">
        <v>1538</v>
      </c>
      <c r="C260" s="10" t="s">
        <v>1539</v>
      </c>
      <c r="D260" s="13">
        <v>93.99</v>
      </c>
      <c r="E260" s="11">
        <v>80</v>
      </c>
      <c r="F260" s="11">
        <f t="shared" si="3"/>
        <v>7519.2</v>
      </c>
      <c r="G260" s="10"/>
      <c r="H260" s="12">
        <v>268.8</v>
      </c>
      <c r="I260" s="16" t="s">
        <v>1539</v>
      </c>
      <c r="J260" s="16" t="s">
        <v>1540</v>
      </c>
      <c r="K260" s="16" t="s">
        <v>1541</v>
      </c>
      <c r="L260" s="16" t="s">
        <v>1542</v>
      </c>
      <c r="M260" s="16" t="s">
        <v>1540</v>
      </c>
      <c r="N260" s="16" t="s">
        <v>1543</v>
      </c>
      <c r="O260" s="17"/>
    </row>
    <row r="261" spans="1:15" ht="18" customHeight="1">
      <c r="A261" s="9">
        <f>257-1</f>
        <v>256</v>
      </c>
      <c r="B261" s="10" t="s">
        <v>1544</v>
      </c>
      <c r="C261" s="10" t="s">
        <v>1545</v>
      </c>
      <c r="D261" s="13">
        <v>93.99</v>
      </c>
      <c r="E261" s="11">
        <v>40</v>
      </c>
      <c r="F261" s="11">
        <f t="shared" si="3"/>
        <v>3759.6</v>
      </c>
      <c r="G261" s="10"/>
      <c r="H261" s="12">
        <v>134</v>
      </c>
      <c r="I261" s="16" t="s">
        <v>1545</v>
      </c>
      <c r="J261" s="16" t="s">
        <v>1546</v>
      </c>
      <c r="K261" s="16" t="s">
        <v>1547</v>
      </c>
      <c r="L261" s="16" t="s">
        <v>1548</v>
      </c>
      <c r="M261" s="16" t="s">
        <v>1546</v>
      </c>
      <c r="N261" s="16" t="s">
        <v>1549</v>
      </c>
      <c r="O261" s="17"/>
    </row>
    <row r="262" spans="1:15" ht="18" customHeight="1">
      <c r="A262" s="9">
        <f>258-1</f>
        <v>257</v>
      </c>
      <c r="B262" s="10" t="s">
        <v>1550</v>
      </c>
      <c r="C262" s="10" t="s">
        <v>1551</v>
      </c>
      <c r="D262" s="13">
        <v>93.99</v>
      </c>
      <c r="E262" s="11">
        <v>40</v>
      </c>
      <c r="F262" s="11">
        <f t="shared" ref="F262:F325" si="4">ROUND((ROUND(D262,2)*ROUND(E262,2)),2)</f>
        <v>3759.6</v>
      </c>
      <c r="G262" s="10"/>
      <c r="H262" s="12">
        <v>134.4</v>
      </c>
      <c r="I262" s="16" t="s">
        <v>1551</v>
      </c>
      <c r="J262" s="16" t="s">
        <v>1552</v>
      </c>
      <c r="K262" s="16" t="s">
        <v>1553</v>
      </c>
      <c r="L262" s="16" t="s">
        <v>1554</v>
      </c>
      <c r="M262" s="16" t="s">
        <v>1552</v>
      </c>
      <c r="N262" s="16" t="s">
        <v>1555</v>
      </c>
      <c r="O262" s="17"/>
    </row>
    <row r="263" spans="1:15" ht="18" customHeight="1">
      <c r="A263" s="9">
        <f>259-1</f>
        <v>258</v>
      </c>
      <c r="B263" s="10" t="s">
        <v>1556</v>
      </c>
      <c r="C263" s="10" t="s">
        <v>1557</v>
      </c>
      <c r="D263" s="13">
        <v>93.99</v>
      </c>
      <c r="E263" s="11">
        <v>32</v>
      </c>
      <c r="F263" s="11">
        <f t="shared" si="4"/>
        <v>3007.68</v>
      </c>
      <c r="G263" s="10"/>
      <c r="H263" s="12">
        <v>107.52</v>
      </c>
      <c r="I263" s="16" t="s">
        <v>1557</v>
      </c>
      <c r="J263" s="16" t="s">
        <v>1558</v>
      </c>
      <c r="K263" s="16" t="s">
        <v>1559</v>
      </c>
      <c r="L263" s="16" t="s">
        <v>1560</v>
      </c>
      <c r="M263" s="16" t="s">
        <v>1558</v>
      </c>
      <c r="N263" s="16" t="s">
        <v>1561</v>
      </c>
      <c r="O263" s="17"/>
    </row>
    <row r="264" spans="1:15" ht="18" customHeight="1">
      <c r="A264" s="9">
        <f>260-1</f>
        <v>259</v>
      </c>
      <c r="B264" s="10" t="s">
        <v>1562</v>
      </c>
      <c r="C264" s="10" t="s">
        <v>1563</v>
      </c>
      <c r="D264" s="13">
        <v>93.99</v>
      </c>
      <c r="E264" s="11">
        <v>36.4</v>
      </c>
      <c r="F264" s="11">
        <f t="shared" si="4"/>
        <v>3421.24</v>
      </c>
      <c r="G264" s="10"/>
      <c r="H264" s="12">
        <v>122.3</v>
      </c>
      <c r="I264" s="16" t="s">
        <v>1563</v>
      </c>
      <c r="J264" s="16" t="s">
        <v>1564</v>
      </c>
      <c r="K264" s="16" t="s">
        <v>1565</v>
      </c>
      <c r="L264" s="16" t="s">
        <v>1566</v>
      </c>
      <c r="M264" s="16" t="s">
        <v>1564</v>
      </c>
      <c r="N264" s="16" t="s">
        <v>1567</v>
      </c>
      <c r="O264" s="17"/>
    </row>
    <row r="265" spans="1:15" ht="18" customHeight="1">
      <c r="A265" s="9">
        <f>261-1</f>
        <v>260</v>
      </c>
      <c r="B265" s="10" t="s">
        <v>1568</v>
      </c>
      <c r="C265" s="10" t="s">
        <v>1569</v>
      </c>
      <c r="D265" s="13">
        <v>93.99</v>
      </c>
      <c r="E265" s="11">
        <v>40</v>
      </c>
      <c r="F265" s="11">
        <f t="shared" si="4"/>
        <v>3759.6</v>
      </c>
      <c r="G265" s="10"/>
      <c r="H265" s="12">
        <v>134</v>
      </c>
      <c r="I265" s="16" t="s">
        <v>1569</v>
      </c>
      <c r="J265" s="16" t="s">
        <v>1570</v>
      </c>
      <c r="K265" s="16" t="s">
        <v>1571</v>
      </c>
      <c r="L265" s="16" t="s">
        <v>1572</v>
      </c>
      <c r="M265" s="16" t="s">
        <v>1570</v>
      </c>
      <c r="N265" s="16" t="s">
        <v>1573</v>
      </c>
      <c r="O265" s="17"/>
    </row>
    <row r="266" spans="1:15" ht="18" customHeight="1">
      <c r="A266" s="9">
        <f>262-1</f>
        <v>261</v>
      </c>
      <c r="B266" s="10" t="s">
        <v>1574</v>
      </c>
      <c r="C266" s="10" t="s">
        <v>1575</v>
      </c>
      <c r="D266" s="13">
        <v>93.99</v>
      </c>
      <c r="E266" s="11">
        <v>52</v>
      </c>
      <c r="F266" s="11">
        <f t="shared" si="4"/>
        <v>4887.4799999999996</v>
      </c>
      <c r="G266" s="10"/>
      <c r="H266" s="12">
        <v>174.72</v>
      </c>
      <c r="I266" s="16" t="s">
        <v>1575</v>
      </c>
      <c r="J266" s="16" t="s">
        <v>1576</v>
      </c>
      <c r="K266" s="16" t="s">
        <v>1577</v>
      </c>
      <c r="L266" s="16" t="s">
        <v>1578</v>
      </c>
      <c r="M266" s="16" t="s">
        <v>1576</v>
      </c>
      <c r="N266" s="16" t="s">
        <v>1579</v>
      </c>
      <c r="O266" s="17"/>
    </row>
    <row r="267" spans="1:15" ht="18" customHeight="1">
      <c r="A267" s="9">
        <f>263-1</f>
        <v>262</v>
      </c>
      <c r="B267" s="10" t="s">
        <v>1580</v>
      </c>
      <c r="C267" s="10" t="s">
        <v>1581</v>
      </c>
      <c r="D267" s="13">
        <v>93.99</v>
      </c>
      <c r="E267" s="11">
        <v>40</v>
      </c>
      <c r="F267" s="11">
        <f t="shared" si="4"/>
        <v>3759.6</v>
      </c>
      <c r="G267" s="10"/>
      <c r="H267" s="12">
        <v>134.4</v>
      </c>
      <c r="I267" s="16" t="s">
        <v>1581</v>
      </c>
      <c r="J267" s="16" t="s">
        <v>1582</v>
      </c>
      <c r="K267" s="16" t="s">
        <v>1583</v>
      </c>
      <c r="L267" s="16" t="s">
        <v>1584</v>
      </c>
      <c r="M267" s="16" t="s">
        <v>1582</v>
      </c>
      <c r="N267" s="16" t="s">
        <v>1585</v>
      </c>
      <c r="O267" s="17"/>
    </row>
    <row r="268" spans="1:15" ht="18" customHeight="1">
      <c r="A268" s="9">
        <f>264-1</f>
        <v>263</v>
      </c>
      <c r="B268" s="10" t="s">
        <v>1586</v>
      </c>
      <c r="C268" s="10" t="s">
        <v>1587</v>
      </c>
      <c r="D268" s="13">
        <v>93.99</v>
      </c>
      <c r="E268" s="11">
        <v>38</v>
      </c>
      <c r="F268" s="11">
        <f t="shared" si="4"/>
        <v>3571.62</v>
      </c>
      <c r="G268" s="10"/>
      <c r="H268" s="12">
        <v>127.68</v>
      </c>
      <c r="I268" s="16" t="s">
        <v>1587</v>
      </c>
      <c r="J268" s="16" t="s">
        <v>1588</v>
      </c>
      <c r="K268" s="16" t="s">
        <v>1589</v>
      </c>
      <c r="L268" s="16" t="s">
        <v>1590</v>
      </c>
      <c r="M268" s="16" t="s">
        <v>1588</v>
      </c>
      <c r="N268" s="16" t="s">
        <v>1591</v>
      </c>
      <c r="O268" s="17"/>
    </row>
    <row r="269" spans="1:15" ht="18" customHeight="1">
      <c r="A269" s="9">
        <f>265-1</f>
        <v>264</v>
      </c>
      <c r="B269" s="10" t="s">
        <v>1592</v>
      </c>
      <c r="C269" s="10" t="s">
        <v>1593</v>
      </c>
      <c r="D269" s="13">
        <v>93.99</v>
      </c>
      <c r="E269" s="11">
        <v>40</v>
      </c>
      <c r="F269" s="11">
        <f t="shared" si="4"/>
        <v>3759.6</v>
      </c>
      <c r="G269" s="10"/>
      <c r="H269" s="12">
        <v>134.4</v>
      </c>
      <c r="I269" s="16" t="s">
        <v>1593</v>
      </c>
      <c r="J269" s="16" t="s">
        <v>1594</v>
      </c>
      <c r="K269" s="16" t="s">
        <v>1595</v>
      </c>
      <c r="L269" s="16" t="s">
        <v>1596</v>
      </c>
      <c r="M269" s="16" t="s">
        <v>1594</v>
      </c>
      <c r="N269" s="16" t="s">
        <v>1597</v>
      </c>
      <c r="O269" s="17"/>
    </row>
    <row r="270" spans="1:15" ht="18" customHeight="1">
      <c r="A270" s="9">
        <f>266-1</f>
        <v>265</v>
      </c>
      <c r="B270" s="10" t="s">
        <v>1598</v>
      </c>
      <c r="C270" s="10" t="s">
        <v>1599</v>
      </c>
      <c r="D270" s="13">
        <v>93.99</v>
      </c>
      <c r="E270" s="11">
        <v>40</v>
      </c>
      <c r="F270" s="11">
        <f t="shared" si="4"/>
        <v>3759.6</v>
      </c>
      <c r="G270" s="10"/>
      <c r="H270" s="12">
        <v>134</v>
      </c>
      <c r="I270" s="16" t="s">
        <v>1599</v>
      </c>
      <c r="J270" s="16" t="s">
        <v>1600</v>
      </c>
      <c r="K270" s="16" t="s">
        <v>1601</v>
      </c>
      <c r="L270" s="16" t="s">
        <v>1602</v>
      </c>
      <c r="M270" s="16" t="s">
        <v>1600</v>
      </c>
      <c r="N270" s="16" t="s">
        <v>1603</v>
      </c>
      <c r="O270" s="17"/>
    </row>
    <row r="271" spans="1:15" ht="18" customHeight="1">
      <c r="A271" s="9">
        <f>267-1</f>
        <v>266</v>
      </c>
      <c r="B271" s="10" t="s">
        <v>1604</v>
      </c>
      <c r="C271" s="10" t="s">
        <v>1605</v>
      </c>
      <c r="D271" s="13">
        <v>93.99</v>
      </c>
      <c r="E271" s="11">
        <v>48</v>
      </c>
      <c r="F271" s="11">
        <f t="shared" si="4"/>
        <v>4511.5200000000004</v>
      </c>
      <c r="G271" s="10"/>
      <c r="H271" s="12">
        <v>160.80000000000001</v>
      </c>
      <c r="I271" s="16" t="s">
        <v>1605</v>
      </c>
      <c r="J271" s="16" t="s">
        <v>1606</v>
      </c>
      <c r="K271" s="16" t="s">
        <v>1607</v>
      </c>
      <c r="L271" s="16" t="s">
        <v>1608</v>
      </c>
      <c r="M271" s="16" t="s">
        <v>1606</v>
      </c>
      <c r="N271" s="16" t="s">
        <v>1609</v>
      </c>
      <c r="O271" s="17"/>
    </row>
    <row r="272" spans="1:15" ht="18" customHeight="1">
      <c r="A272" s="9">
        <f>268-1</f>
        <v>267</v>
      </c>
      <c r="B272" s="10" t="s">
        <v>1610</v>
      </c>
      <c r="C272" s="10" t="s">
        <v>1611</v>
      </c>
      <c r="D272" s="13">
        <v>93.99</v>
      </c>
      <c r="E272" s="11">
        <v>24.8</v>
      </c>
      <c r="F272" s="11">
        <f t="shared" si="4"/>
        <v>2330.9499999999998</v>
      </c>
      <c r="G272" s="10"/>
      <c r="H272" s="12">
        <v>83.08</v>
      </c>
      <c r="I272" s="16" t="s">
        <v>1611</v>
      </c>
      <c r="J272" s="16" t="s">
        <v>1612</v>
      </c>
      <c r="K272" s="16" t="s">
        <v>1613</v>
      </c>
      <c r="L272" s="16" t="s">
        <v>1614</v>
      </c>
      <c r="M272" s="16" t="s">
        <v>1612</v>
      </c>
      <c r="N272" s="16" t="s">
        <v>1615</v>
      </c>
      <c r="O272" s="17"/>
    </row>
    <row r="273" spans="1:15" ht="18" customHeight="1">
      <c r="A273" s="9">
        <f>269-1</f>
        <v>268</v>
      </c>
      <c r="B273" s="10" t="s">
        <v>1616</v>
      </c>
      <c r="C273" s="10" t="s">
        <v>348</v>
      </c>
      <c r="D273" s="13">
        <v>93.99</v>
      </c>
      <c r="E273" s="11">
        <v>19</v>
      </c>
      <c r="F273" s="11">
        <f t="shared" si="4"/>
        <v>1785.81</v>
      </c>
      <c r="G273" s="10"/>
      <c r="H273" s="12">
        <v>63.65</v>
      </c>
      <c r="I273" s="16" t="s">
        <v>348</v>
      </c>
      <c r="J273" s="16" t="s">
        <v>1617</v>
      </c>
      <c r="K273" s="16" t="s">
        <v>1618</v>
      </c>
      <c r="L273" s="16" t="s">
        <v>1619</v>
      </c>
      <c r="M273" s="16" t="s">
        <v>1617</v>
      </c>
      <c r="N273" s="16" t="s">
        <v>1620</v>
      </c>
      <c r="O273" s="17"/>
    </row>
    <row r="274" spans="1:15" ht="18" customHeight="1">
      <c r="A274" s="9">
        <f>270-1</f>
        <v>269</v>
      </c>
      <c r="B274" s="10" t="s">
        <v>1621</v>
      </c>
      <c r="C274" s="10" t="s">
        <v>1622</v>
      </c>
      <c r="D274" s="13">
        <v>93.99</v>
      </c>
      <c r="E274" s="11">
        <v>35</v>
      </c>
      <c r="F274" s="11">
        <f t="shared" si="4"/>
        <v>3289.65</v>
      </c>
      <c r="G274" s="10"/>
      <c r="H274" s="12">
        <v>117.6</v>
      </c>
      <c r="I274" s="16" t="s">
        <v>1622</v>
      </c>
      <c r="J274" s="16" t="s">
        <v>1623</v>
      </c>
      <c r="K274" s="16" t="s">
        <v>1624</v>
      </c>
      <c r="L274" s="16" t="s">
        <v>1625</v>
      </c>
      <c r="M274" s="16" t="s">
        <v>1623</v>
      </c>
      <c r="N274" s="16" t="s">
        <v>1626</v>
      </c>
      <c r="O274" s="17"/>
    </row>
    <row r="275" spans="1:15" ht="18" customHeight="1">
      <c r="A275" s="9">
        <f>271-1</f>
        <v>270</v>
      </c>
      <c r="B275" s="10" t="s">
        <v>1627</v>
      </c>
      <c r="C275" s="10" t="s">
        <v>1628</v>
      </c>
      <c r="D275" s="13">
        <v>93.99</v>
      </c>
      <c r="E275" s="11">
        <v>8</v>
      </c>
      <c r="F275" s="11">
        <f t="shared" si="4"/>
        <v>751.92</v>
      </c>
      <c r="G275" s="10"/>
      <c r="H275" s="12">
        <v>26.88</v>
      </c>
      <c r="I275" s="16" t="s">
        <v>1628</v>
      </c>
      <c r="J275" s="16" t="s">
        <v>1629</v>
      </c>
      <c r="K275" s="16" t="s">
        <v>1630</v>
      </c>
      <c r="L275" s="16" t="s">
        <v>1631</v>
      </c>
      <c r="M275" s="16" t="s">
        <v>1629</v>
      </c>
      <c r="N275" s="16" t="s">
        <v>1632</v>
      </c>
      <c r="O275" s="17"/>
    </row>
    <row r="276" spans="1:15" ht="18" customHeight="1">
      <c r="A276" s="9">
        <f>272-1</f>
        <v>271</v>
      </c>
      <c r="B276" s="10" t="s">
        <v>1633</v>
      </c>
      <c r="C276" s="10" t="s">
        <v>1634</v>
      </c>
      <c r="D276" s="13">
        <v>93.99</v>
      </c>
      <c r="E276" s="11">
        <v>48</v>
      </c>
      <c r="F276" s="11">
        <f t="shared" si="4"/>
        <v>4511.5200000000004</v>
      </c>
      <c r="G276" s="10"/>
      <c r="H276" s="12">
        <v>161.28</v>
      </c>
      <c r="I276" s="16" t="s">
        <v>1634</v>
      </c>
      <c r="J276" s="16" t="s">
        <v>1635</v>
      </c>
      <c r="K276" s="16" t="s">
        <v>1636</v>
      </c>
      <c r="L276" s="16" t="s">
        <v>1637</v>
      </c>
      <c r="M276" s="16" t="s">
        <v>1635</v>
      </c>
      <c r="N276" s="16" t="s">
        <v>1638</v>
      </c>
      <c r="O276" s="17"/>
    </row>
    <row r="277" spans="1:15" ht="18" customHeight="1">
      <c r="A277" s="9">
        <f>273-1</f>
        <v>272</v>
      </c>
      <c r="B277" s="10" t="s">
        <v>1639</v>
      </c>
      <c r="C277" s="10" t="s">
        <v>1640</v>
      </c>
      <c r="D277" s="13">
        <v>93.99</v>
      </c>
      <c r="E277" s="11">
        <v>32</v>
      </c>
      <c r="F277" s="11">
        <f t="shared" si="4"/>
        <v>3007.68</v>
      </c>
      <c r="G277" s="10"/>
      <c r="H277" s="12">
        <v>107.52</v>
      </c>
      <c r="I277" s="16" t="s">
        <v>1640</v>
      </c>
      <c r="J277" s="16" t="s">
        <v>1641</v>
      </c>
      <c r="K277" s="16" t="s">
        <v>1642</v>
      </c>
      <c r="L277" s="16" t="s">
        <v>1643</v>
      </c>
      <c r="M277" s="16" t="s">
        <v>1641</v>
      </c>
      <c r="N277" s="16" t="s">
        <v>1644</v>
      </c>
      <c r="O277" s="17"/>
    </row>
    <row r="278" spans="1:15" ht="18" customHeight="1">
      <c r="A278" s="9">
        <f>274-1</f>
        <v>273</v>
      </c>
      <c r="B278" s="10" t="s">
        <v>1645</v>
      </c>
      <c r="C278" s="10" t="s">
        <v>1646</v>
      </c>
      <c r="D278" s="13">
        <v>93.99</v>
      </c>
      <c r="E278" s="11">
        <v>32</v>
      </c>
      <c r="F278" s="11">
        <f t="shared" si="4"/>
        <v>3007.68</v>
      </c>
      <c r="G278" s="10"/>
      <c r="H278" s="12">
        <v>107.52</v>
      </c>
      <c r="I278" s="16" t="s">
        <v>1646</v>
      </c>
      <c r="J278" s="16" t="s">
        <v>1647</v>
      </c>
      <c r="K278" s="16" t="s">
        <v>1648</v>
      </c>
      <c r="L278" s="16" t="s">
        <v>1649</v>
      </c>
      <c r="M278" s="16" t="s">
        <v>1647</v>
      </c>
      <c r="N278" s="16" t="s">
        <v>1650</v>
      </c>
      <c r="O278" s="17"/>
    </row>
    <row r="279" spans="1:15" ht="18" customHeight="1">
      <c r="A279" s="9">
        <f>275-1</f>
        <v>274</v>
      </c>
      <c r="B279" s="10" t="s">
        <v>1651</v>
      </c>
      <c r="C279" s="10" t="s">
        <v>1652</v>
      </c>
      <c r="D279" s="13">
        <v>93.99</v>
      </c>
      <c r="E279" s="11">
        <v>32</v>
      </c>
      <c r="F279" s="11">
        <f t="shared" si="4"/>
        <v>3007.68</v>
      </c>
      <c r="G279" s="10"/>
      <c r="H279" s="12">
        <v>107.52</v>
      </c>
      <c r="I279" s="16" t="s">
        <v>1652</v>
      </c>
      <c r="J279" s="16" t="s">
        <v>1653</v>
      </c>
      <c r="K279" s="16" t="s">
        <v>1654</v>
      </c>
      <c r="L279" s="16" t="s">
        <v>1655</v>
      </c>
      <c r="M279" s="16" t="s">
        <v>1653</v>
      </c>
      <c r="N279" s="16" t="s">
        <v>1656</v>
      </c>
      <c r="O279" s="17"/>
    </row>
    <row r="280" spans="1:15" ht="18" customHeight="1">
      <c r="A280" s="9">
        <f>276-1</f>
        <v>275</v>
      </c>
      <c r="B280" s="10" t="s">
        <v>1657</v>
      </c>
      <c r="C280" s="10" t="s">
        <v>1658</v>
      </c>
      <c r="D280" s="13">
        <v>93.99</v>
      </c>
      <c r="E280" s="11">
        <v>47.1</v>
      </c>
      <c r="F280" s="11">
        <f t="shared" si="4"/>
        <v>4426.93</v>
      </c>
      <c r="G280" s="10"/>
      <c r="H280" s="12">
        <v>158.26</v>
      </c>
      <c r="I280" s="16" t="s">
        <v>1658</v>
      </c>
      <c r="J280" s="16" t="s">
        <v>1659</v>
      </c>
      <c r="K280" s="16" t="s">
        <v>1660</v>
      </c>
      <c r="L280" s="16" t="s">
        <v>1661</v>
      </c>
      <c r="M280" s="16" t="s">
        <v>1659</v>
      </c>
      <c r="N280" s="16" t="s">
        <v>1662</v>
      </c>
      <c r="O280" s="17"/>
    </row>
    <row r="281" spans="1:15" ht="18" customHeight="1">
      <c r="A281" s="9">
        <f>277-1</f>
        <v>276</v>
      </c>
      <c r="B281" s="10" t="s">
        <v>1663</v>
      </c>
      <c r="C281" s="10" t="s">
        <v>1664</v>
      </c>
      <c r="D281" s="13">
        <v>93.99</v>
      </c>
      <c r="E281" s="11">
        <v>40</v>
      </c>
      <c r="F281" s="11">
        <f t="shared" si="4"/>
        <v>3759.6</v>
      </c>
      <c r="G281" s="10"/>
      <c r="H281" s="12">
        <v>134.4</v>
      </c>
      <c r="I281" s="16" t="s">
        <v>1664</v>
      </c>
      <c r="J281" s="16" t="s">
        <v>1665</v>
      </c>
      <c r="K281" s="16" t="s">
        <v>1666</v>
      </c>
      <c r="L281" s="16" t="s">
        <v>1667</v>
      </c>
      <c r="M281" s="16" t="s">
        <v>1665</v>
      </c>
      <c r="N281" s="16" t="s">
        <v>1668</v>
      </c>
      <c r="O281" s="17"/>
    </row>
    <row r="282" spans="1:15" ht="18" customHeight="1">
      <c r="A282" s="9">
        <f>278-1</f>
        <v>277</v>
      </c>
      <c r="B282" s="10" t="s">
        <v>1669</v>
      </c>
      <c r="C282" s="10" t="s">
        <v>1670</v>
      </c>
      <c r="D282" s="13">
        <v>93.99</v>
      </c>
      <c r="E282" s="11">
        <v>51</v>
      </c>
      <c r="F282" s="11">
        <f t="shared" si="4"/>
        <v>4793.49</v>
      </c>
      <c r="G282" s="10"/>
      <c r="H282" s="12">
        <v>171.36</v>
      </c>
      <c r="I282" s="16" t="s">
        <v>1670</v>
      </c>
      <c r="J282" s="16" t="s">
        <v>1671</v>
      </c>
      <c r="K282" s="16" t="s">
        <v>1672</v>
      </c>
      <c r="L282" s="16" t="s">
        <v>1673</v>
      </c>
      <c r="M282" s="16" t="s">
        <v>1671</v>
      </c>
      <c r="N282" s="16" t="s">
        <v>1674</v>
      </c>
      <c r="O282" s="17"/>
    </row>
    <row r="283" spans="1:15" ht="18" customHeight="1">
      <c r="A283" s="9">
        <f>279-1</f>
        <v>278</v>
      </c>
      <c r="B283" s="10" t="s">
        <v>1675</v>
      </c>
      <c r="C283" s="10" t="s">
        <v>1676</v>
      </c>
      <c r="D283" s="13">
        <v>93.99</v>
      </c>
      <c r="E283" s="11">
        <v>32</v>
      </c>
      <c r="F283" s="11">
        <f t="shared" si="4"/>
        <v>3007.68</v>
      </c>
      <c r="G283" s="10"/>
      <c r="H283" s="12">
        <v>107.52</v>
      </c>
      <c r="I283" s="16" t="s">
        <v>1676</v>
      </c>
      <c r="J283" s="16" t="s">
        <v>1677</v>
      </c>
      <c r="K283" s="16" t="s">
        <v>1678</v>
      </c>
      <c r="L283" s="16" t="s">
        <v>1679</v>
      </c>
      <c r="M283" s="16" t="s">
        <v>1677</v>
      </c>
      <c r="N283" s="16" t="s">
        <v>1680</v>
      </c>
      <c r="O283" s="17"/>
    </row>
    <row r="284" spans="1:15" ht="18" customHeight="1">
      <c r="A284" s="9">
        <f>280-1</f>
        <v>279</v>
      </c>
      <c r="B284" s="10" t="s">
        <v>1681</v>
      </c>
      <c r="C284" s="10" t="s">
        <v>1682</v>
      </c>
      <c r="D284" s="13">
        <v>93.99</v>
      </c>
      <c r="E284" s="11">
        <v>75</v>
      </c>
      <c r="F284" s="11">
        <f t="shared" si="4"/>
        <v>7049.25</v>
      </c>
      <c r="G284" s="10"/>
      <c r="H284" s="12">
        <v>252</v>
      </c>
      <c r="I284" s="16" t="s">
        <v>1682</v>
      </c>
      <c r="J284" s="16" t="s">
        <v>1683</v>
      </c>
      <c r="K284" s="16" t="s">
        <v>1684</v>
      </c>
      <c r="L284" s="16" t="s">
        <v>1685</v>
      </c>
      <c r="M284" s="16" t="s">
        <v>1683</v>
      </c>
      <c r="N284" s="16" t="s">
        <v>1686</v>
      </c>
      <c r="O284" s="17"/>
    </row>
    <row r="285" spans="1:15" ht="18" customHeight="1">
      <c r="A285" s="9">
        <f>281-1</f>
        <v>280</v>
      </c>
      <c r="B285" s="10" t="s">
        <v>1687</v>
      </c>
      <c r="C285" s="10" t="s">
        <v>1688</v>
      </c>
      <c r="D285" s="13">
        <v>93.99</v>
      </c>
      <c r="E285" s="11">
        <v>32</v>
      </c>
      <c r="F285" s="11">
        <f t="shared" si="4"/>
        <v>3007.68</v>
      </c>
      <c r="G285" s="10"/>
      <c r="H285" s="12">
        <v>107.2</v>
      </c>
      <c r="I285" s="16" t="s">
        <v>1688</v>
      </c>
      <c r="J285" s="16" t="s">
        <v>1689</v>
      </c>
      <c r="K285" s="16" t="s">
        <v>1690</v>
      </c>
      <c r="L285" s="16" t="s">
        <v>1691</v>
      </c>
      <c r="M285" s="16" t="s">
        <v>1689</v>
      </c>
      <c r="N285" s="16" t="s">
        <v>1692</v>
      </c>
      <c r="O285" s="17"/>
    </row>
    <row r="286" spans="1:15" ht="18" customHeight="1">
      <c r="A286" s="9">
        <f>282-1</f>
        <v>281</v>
      </c>
      <c r="B286" s="10" t="s">
        <v>1693</v>
      </c>
      <c r="C286" s="10" t="s">
        <v>1694</v>
      </c>
      <c r="D286" s="13">
        <v>93.99</v>
      </c>
      <c r="E286" s="11">
        <v>24</v>
      </c>
      <c r="F286" s="11">
        <f t="shared" si="4"/>
        <v>2255.7600000000002</v>
      </c>
      <c r="G286" s="10"/>
      <c r="H286" s="12">
        <v>80.64</v>
      </c>
      <c r="I286" s="16" t="s">
        <v>1694</v>
      </c>
      <c r="J286" s="16" t="s">
        <v>1695</v>
      </c>
      <c r="K286" s="16" t="s">
        <v>1696</v>
      </c>
      <c r="L286" s="16" t="s">
        <v>1697</v>
      </c>
      <c r="M286" s="16" t="s">
        <v>1695</v>
      </c>
      <c r="N286" s="16" t="s">
        <v>1698</v>
      </c>
      <c r="O286" s="17"/>
    </row>
    <row r="287" spans="1:15" ht="18" customHeight="1">
      <c r="A287" s="9">
        <f>283-1</f>
        <v>282</v>
      </c>
      <c r="B287" s="10" t="s">
        <v>1699</v>
      </c>
      <c r="C287" s="10" t="s">
        <v>1700</v>
      </c>
      <c r="D287" s="13">
        <v>93.99</v>
      </c>
      <c r="E287" s="11">
        <v>32</v>
      </c>
      <c r="F287" s="11">
        <f t="shared" si="4"/>
        <v>3007.68</v>
      </c>
      <c r="G287" s="10"/>
      <c r="H287" s="12">
        <v>107.52</v>
      </c>
      <c r="I287" s="16" t="s">
        <v>1700</v>
      </c>
      <c r="J287" s="16" t="s">
        <v>1701</v>
      </c>
      <c r="K287" s="16" t="s">
        <v>1702</v>
      </c>
      <c r="L287" s="16" t="s">
        <v>1703</v>
      </c>
      <c r="M287" s="16" t="s">
        <v>1701</v>
      </c>
      <c r="N287" s="16" t="s">
        <v>1704</v>
      </c>
      <c r="O287" s="17"/>
    </row>
    <row r="288" spans="1:15" ht="18" customHeight="1">
      <c r="A288" s="9">
        <f>284-1</f>
        <v>283</v>
      </c>
      <c r="B288" s="10" t="s">
        <v>1705</v>
      </c>
      <c r="C288" s="10" t="s">
        <v>1706</v>
      </c>
      <c r="D288" s="13">
        <v>93.99</v>
      </c>
      <c r="E288" s="11">
        <v>48</v>
      </c>
      <c r="F288" s="11">
        <f t="shared" si="4"/>
        <v>4511.5200000000004</v>
      </c>
      <c r="G288" s="10"/>
      <c r="H288" s="12">
        <v>161.28</v>
      </c>
      <c r="I288" s="16" t="s">
        <v>1706</v>
      </c>
      <c r="J288" s="16" t="s">
        <v>1707</v>
      </c>
      <c r="K288" s="16" t="s">
        <v>1708</v>
      </c>
      <c r="L288" s="16" t="s">
        <v>1709</v>
      </c>
      <c r="M288" s="16" t="s">
        <v>1707</v>
      </c>
      <c r="N288" s="16" t="s">
        <v>1710</v>
      </c>
      <c r="O288" s="17"/>
    </row>
    <row r="289" spans="1:15" ht="18" customHeight="1">
      <c r="A289" s="9">
        <f>285-1</f>
        <v>284</v>
      </c>
      <c r="B289" s="10" t="s">
        <v>1711</v>
      </c>
      <c r="C289" s="10" t="s">
        <v>1712</v>
      </c>
      <c r="D289" s="13">
        <v>93.99</v>
      </c>
      <c r="E289" s="11">
        <v>32</v>
      </c>
      <c r="F289" s="11">
        <f t="shared" si="4"/>
        <v>3007.68</v>
      </c>
      <c r="G289" s="10"/>
      <c r="H289" s="12">
        <v>107.52</v>
      </c>
      <c r="I289" s="16" t="s">
        <v>1712</v>
      </c>
      <c r="J289" s="16" t="s">
        <v>1713</v>
      </c>
      <c r="K289" s="16" t="s">
        <v>1714</v>
      </c>
      <c r="L289" s="16" t="s">
        <v>1715</v>
      </c>
      <c r="M289" s="16" t="s">
        <v>1713</v>
      </c>
      <c r="N289" s="16" t="s">
        <v>1716</v>
      </c>
      <c r="O289" s="17"/>
    </row>
    <row r="290" spans="1:15" ht="18" customHeight="1">
      <c r="A290" s="9">
        <f>286-1</f>
        <v>285</v>
      </c>
      <c r="B290" s="10" t="s">
        <v>1717</v>
      </c>
      <c r="C290" s="10" t="s">
        <v>1718</v>
      </c>
      <c r="D290" s="13">
        <v>93.99</v>
      </c>
      <c r="E290" s="11">
        <v>32</v>
      </c>
      <c r="F290" s="11">
        <f t="shared" si="4"/>
        <v>3007.68</v>
      </c>
      <c r="G290" s="10"/>
      <c r="H290" s="12">
        <v>107.52</v>
      </c>
      <c r="I290" s="16" t="s">
        <v>1718</v>
      </c>
      <c r="J290" s="16" t="s">
        <v>1719</v>
      </c>
      <c r="K290" s="16" t="s">
        <v>1720</v>
      </c>
      <c r="L290" s="16" t="s">
        <v>1721</v>
      </c>
      <c r="M290" s="16" t="s">
        <v>1719</v>
      </c>
      <c r="N290" s="16" t="s">
        <v>1722</v>
      </c>
      <c r="O290" s="17"/>
    </row>
    <row r="291" spans="1:15" ht="18" customHeight="1">
      <c r="A291" s="9">
        <f>287-1</f>
        <v>286</v>
      </c>
      <c r="B291" s="10" t="s">
        <v>1723</v>
      </c>
      <c r="C291" s="10" t="s">
        <v>1724</v>
      </c>
      <c r="D291" s="13">
        <v>93.99</v>
      </c>
      <c r="E291" s="11">
        <v>40</v>
      </c>
      <c r="F291" s="11">
        <f t="shared" si="4"/>
        <v>3759.6</v>
      </c>
      <c r="G291" s="10"/>
      <c r="H291" s="12">
        <v>134</v>
      </c>
      <c r="I291" s="16" t="s">
        <v>1724</v>
      </c>
      <c r="J291" s="16" t="s">
        <v>1725</v>
      </c>
      <c r="K291" s="16" t="s">
        <v>1726</v>
      </c>
      <c r="L291" s="16" t="s">
        <v>1727</v>
      </c>
      <c r="M291" s="16" t="s">
        <v>1725</v>
      </c>
      <c r="N291" s="16" t="s">
        <v>1728</v>
      </c>
      <c r="O291" s="17"/>
    </row>
    <row r="292" spans="1:15" ht="18" customHeight="1">
      <c r="A292" s="9">
        <f>288-1</f>
        <v>287</v>
      </c>
      <c r="B292" s="10" t="s">
        <v>1729</v>
      </c>
      <c r="C292" s="10" t="s">
        <v>1730</v>
      </c>
      <c r="D292" s="13">
        <v>93.99</v>
      </c>
      <c r="E292" s="11">
        <v>45.3</v>
      </c>
      <c r="F292" s="11">
        <f t="shared" si="4"/>
        <v>4257.75</v>
      </c>
      <c r="G292" s="10"/>
      <c r="H292" s="12">
        <v>152.21</v>
      </c>
      <c r="I292" s="16" t="s">
        <v>1730</v>
      </c>
      <c r="J292" s="16" t="s">
        <v>1731</v>
      </c>
      <c r="K292" s="16" t="s">
        <v>1732</v>
      </c>
      <c r="L292" s="16" t="s">
        <v>1733</v>
      </c>
      <c r="M292" s="16" t="s">
        <v>1731</v>
      </c>
      <c r="N292" s="16" t="s">
        <v>1734</v>
      </c>
      <c r="O292" s="17"/>
    </row>
    <row r="293" spans="1:15" ht="18" customHeight="1">
      <c r="A293" s="9">
        <f>289-1</f>
        <v>288</v>
      </c>
      <c r="B293" s="10" t="s">
        <v>1735</v>
      </c>
      <c r="C293" s="10" t="s">
        <v>1736</v>
      </c>
      <c r="D293" s="13">
        <v>93.99</v>
      </c>
      <c r="E293" s="11">
        <v>24</v>
      </c>
      <c r="F293" s="11">
        <f t="shared" si="4"/>
        <v>2255.7600000000002</v>
      </c>
      <c r="G293" s="10"/>
      <c r="H293" s="12">
        <v>80.64</v>
      </c>
      <c r="I293" s="16" t="s">
        <v>1736</v>
      </c>
      <c r="J293" s="16" t="s">
        <v>1737</v>
      </c>
      <c r="K293" s="16" t="s">
        <v>1738</v>
      </c>
      <c r="L293" s="16" t="s">
        <v>1739</v>
      </c>
      <c r="M293" s="16" t="s">
        <v>1737</v>
      </c>
      <c r="N293" s="16" t="s">
        <v>1740</v>
      </c>
      <c r="O293" s="17"/>
    </row>
    <row r="294" spans="1:15" ht="18" customHeight="1">
      <c r="A294" s="9">
        <f>290-1</f>
        <v>289</v>
      </c>
      <c r="B294" s="10" t="s">
        <v>1741</v>
      </c>
      <c r="C294" s="10" t="s">
        <v>1742</v>
      </c>
      <c r="D294" s="13">
        <v>93.99</v>
      </c>
      <c r="E294" s="11">
        <v>48</v>
      </c>
      <c r="F294" s="11">
        <f t="shared" si="4"/>
        <v>4511.5200000000004</v>
      </c>
      <c r="G294" s="10"/>
      <c r="H294" s="12">
        <v>161.28</v>
      </c>
      <c r="I294" s="16" t="s">
        <v>1742</v>
      </c>
      <c r="J294" s="16" t="s">
        <v>1743</v>
      </c>
      <c r="K294" s="16" t="s">
        <v>1744</v>
      </c>
      <c r="L294" s="16" t="s">
        <v>1745</v>
      </c>
      <c r="M294" s="16" t="s">
        <v>1743</v>
      </c>
      <c r="N294" s="16" t="s">
        <v>1746</v>
      </c>
      <c r="O294" s="17"/>
    </row>
    <row r="295" spans="1:15" ht="18" customHeight="1">
      <c r="A295" s="9">
        <f>291-1</f>
        <v>290</v>
      </c>
      <c r="B295" s="10" t="s">
        <v>1747</v>
      </c>
      <c r="C295" s="10" t="s">
        <v>1748</v>
      </c>
      <c r="D295" s="13">
        <v>93.99</v>
      </c>
      <c r="E295" s="11">
        <v>35</v>
      </c>
      <c r="F295" s="11">
        <f t="shared" si="4"/>
        <v>3289.65</v>
      </c>
      <c r="G295" s="10"/>
      <c r="H295" s="12">
        <v>117.6</v>
      </c>
      <c r="I295" s="16" t="s">
        <v>1748</v>
      </c>
      <c r="J295" s="16" t="s">
        <v>1749</v>
      </c>
      <c r="K295" s="16" t="s">
        <v>1750</v>
      </c>
      <c r="L295" s="16" t="s">
        <v>1751</v>
      </c>
      <c r="M295" s="16" t="s">
        <v>1749</v>
      </c>
      <c r="N295" s="16" t="s">
        <v>1752</v>
      </c>
      <c r="O295" s="17"/>
    </row>
    <row r="296" spans="1:15" ht="18" customHeight="1">
      <c r="A296" s="9">
        <f>292-1</f>
        <v>291</v>
      </c>
      <c r="B296" s="10" t="s">
        <v>1753</v>
      </c>
      <c r="C296" s="10" t="s">
        <v>1754</v>
      </c>
      <c r="D296" s="13">
        <v>93.99</v>
      </c>
      <c r="E296" s="11">
        <v>40</v>
      </c>
      <c r="F296" s="11">
        <f t="shared" si="4"/>
        <v>3759.6</v>
      </c>
      <c r="G296" s="10"/>
      <c r="H296" s="12">
        <v>134.4</v>
      </c>
      <c r="I296" s="16" t="s">
        <v>1754</v>
      </c>
      <c r="J296" s="16" t="s">
        <v>1755</v>
      </c>
      <c r="K296" s="16" t="s">
        <v>1756</v>
      </c>
      <c r="L296" s="16" t="s">
        <v>1757</v>
      </c>
      <c r="M296" s="16" t="s">
        <v>1755</v>
      </c>
      <c r="N296" s="16" t="s">
        <v>1758</v>
      </c>
      <c r="O296" s="17"/>
    </row>
    <row r="297" spans="1:15" ht="18" customHeight="1">
      <c r="A297" s="9">
        <f>293-1</f>
        <v>292</v>
      </c>
      <c r="B297" s="10" t="s">
        <v>1759</v>
      </c>
      <c r="C297" s="10" t="s">
        <v>1760</v>
      </c>
      <c r="D297" s="13">
        <v>93.99</v>
      </c>
      <c r="E297" s="11">
        <v>31.1</v>
      </c>
      <c r="F297" s="11">
        <f t="shared" si="4"/>
        <v>2923.09</v>
      </c>
      <c r="G297" s="10"/>
      <c r="H297" s="12">
        <v>104.5</v>
      </c>
      <c r="I297" s="16" t="s">
        <v>1760</v>
      </c>
      <c r="J297" s="16" t="s">
        <v>1761</v>
      </c>
      <c r="K297" s="16" t="s">
        <v>1762</v>
      </c>
      <c r="L297" s="16" t="s">
        <v>1763</v>
      </c>
      <c r="M297" s="16" t="s">
        <v>1761</v>
      </c>
      <c r="N297" s="16" t="s">
        <v>1764</v>
      </c>
      <c r="O297" s="17"/>
    </row>
    <row r="298" spans="1:15" ht="18" customHeight="1">
      <c r="A298" s="9">
        <f>294-1</f>
        <v>293</v>
      </c>
      <c r="B298" s="10" t="s">
        <v>1765</v>
      </c>
      <c r="C298" s="10" t="s">
        <v>1766</v>
      </c>
      <c r="D298" s="13">
        <v>93.99</v>
      </c>
      <c r="E298" s="11">
        <v>32</v>
      </c>
      <c r="F298" s="11">
        <f t="shared" si="4"/>
        <v>3007.68</v>
      </c>
      <c r="G298" s="10"/>
      <c r="H298" s="12">
        <v>107.52</v>
      </c>
      <c r="I298" s="16" t="s">
        <v>1766</v>
      </c>
      <c r="J298" s="16" t="s">
        <v>1767</v>
      </c>
      <c r="K298" s="16" t="s">
        <v>1768</v>
      </c>
      <c r="L298" s="16" t="s">
        <v>1769</v>
      </c>
      <c r="M298" s="16" t="s">
        <v>1767</v>
      </c>
      <c r="N298" s="16" t="s">
        <v>1770</v>
      </c>
      <c r="O298" s="17"/>
    </row>
    <row r="299" spans="1:15" ht="18" customHeight="1">
      <c r="A299" s="9">
        <f>295-1</f>
        <v>294</v>
      </c>
      <c r="B299" s="10" t="s">
        <v>1771</v>
      </c>
      <c r="C299" s="10" t="s">
        <v>1772</v>
      </c>
      <c r="D299" s="13">
        <v>93.99</v>
      </c>
      <c r="E299" s="11">
        <v>40</v>
      </c>
      <c r="F299" s="11">
        <f t="shared" si="4"/>
        <v>3759.6</v>
      </c>
      <c r="G299" s="10"/>
      <c r="H299" s="12">
        <v>134.4</v>
      </c>
      <c r="I299" s="16" t="s">
        <v>1772</v>
      </c>
      <c r="J299" s="16" t="s">
        <v>1773</v>
      </c>
      <c r="K299" s="16" t="s">
        <v>1774</v>
      </c>
      <c r="L299" s="16" t="s">
        <v>1775</v>
      </c>
      <c r="M299" s="16" t="s">
        <v>1773</v>
      </c>
      <c r="N299" s="16" t="s">
        <v>1776</v>
      </c>
      <c r="O299" s="17"/>
    </row>
    <row r="300" spans="1:15" ht="18" customHeight="1">
      <c r="A300" s="9">
        <f>296-1</f>
        <v>295</v>
      </c>
      <c r="B300" s="10" t="s">
        <v>1777</v>
      </c>
      <c r="C300" s="10" t="s">
        <v>1778</v>
      </c>
      <c r="D300" s="13">
        <v>93.99</v>
      </c>
      <c r="E300" s="11">
        <v>22</v>
      </c>
      <c r="F300" s="11">
        <f t="shared" si="4"/>
        <v>2067.7800000000002</v>
      </c>
      <c r="G300" s="10"/>
      <c r="H300" s="12">
        <v>73.92</v>
      </c>
      <c r="I300" s="16" t="s">
        <v>1778</v>
      </c>
      <c r="J300" s="16" t="s">
        <v>1779</v>
      </c>
      <c r="K300" s="16" t="s">
        <v>1780</v>
      </c>
      <c r="L300" s="16" t="s">
        <v>1781</v>
      </c>
      <c r="M300" s="16" t="s">
        <v>1779</v>
      </c>
      <c r="N300" s="16" t="s">
        <v>1782</v>
      </c>
      <c r="O300" s="17"/>
    </row>
    <row r="301" spans="1:15" ht="18" customHeight="1">
      <c r="A301" s="9">
        <f>297-1</f>
        <v>296</v>
      </c>
      <c r="B301" s="10" t="s">
        <v>1783</v>
      </c>
      <c r="C301" s="10" t="s">
        <v>1784</v>
      </c>
      <c r="D301" s="13">
        <v>93.99</v>
      </c>
      <c r="E301" s="11">
        <v>16</v>
      </c>
      <c r="F301" s="11">
        <f t="shared" si="4"/>
        <v>1503.84</v>
      </c>
      <c r="G301" s="10"/>
      <c r="H301" s="12">
        <v>53.76</v>
      </c>
      <c r="I301" s="16" t="s">
        <v>1784</v>
      </c>
      <c r="J301" s="16" t="s">
        <v>1785</v>
      </c>
      <c r="K301" s="16" t="s">
        <v>1786</v>
      </c>
      <c r="L301" s="16" t="s">
        <v>1787</v>
      </c>
      <c r="M301" s="16" t="s">
        <v>1785</v>
      </c>
      <c r="N301" s="16" t="s">
        <v>1788</v>
      </c>
      <c r="O301" s="17"/>
    </row>
    <row r="302" spans="1:15" ht="18" customHeight="1">
      <c r="A302" s="9">
        <f>298-1</f>
        <v>297</v>
      </c>
      <c r="B302" s="10" t="s">
        <v>1789</v>
      </c>
      <c r="C302" s="10" t="s">
        <v>1790</v>
      </c>
      <c r="D302" s="13">
        <v>93.99</v>
      </c>
      <c r="E302" s="11">
        <v>46.7</v>
      </c>
      <c r="F302" s="11">
        <f t="shared" si="4"/>
        <v>4389.33</v>
      </c>
      <c r="G302" s="10"/>
      <c r="H302" s="12">
        <v>156.91</v>
      </c>
      <c r="I302" s="16" t="s">
        <v>1790</v>
      </c>
      <c r="J302" s="16" t="s">
        <v>1791</v>
      </c>
      <c r="K302" s="16" t="s">
        <v>1792</v>
      </c>
      <c r="L302" s="16" t="s">
        <v>1793</v>
      </c>
      <c r="M302" s="16" t="s">
        <v>1791</v>
      </c>
      <c r="N302" s="16" t="s">
        <v>1794</v>
      </c>
      <c r="O302" s="17"/>
    </row>
    <row r="303" spans="1:15" ht="18" customHeight="1">
      <c r="A303" s="9">
        <f>299-1</f>
        <v>298</v>
      </c>
      <c r="B303" s="10" t="s">
        <v>1795</v>
      </c>
      <c r="C303" s="10" t="s">
        <v>1796</v>
      </c>
      <c r="D303" s="13">
        <v>93.99</v>
      </c>
      <c r="E303" s="11">
        <v>39.700000000000003</v>
      </c>
      <c r="F303" s="11">
        <f t="shared" si="4"/>
        <v>3731.4</v>
      </c>
      <c r="G303" s="10"/>
      <c r="H303" s="12">
        <v>133.38999999999999</v>
      </c>
      <c r="I303" s="16" t="s">
        <v>1796</v>
      </c>
      <c r="J303" s="16" t="s">
        <v>1797</v>
      </c>
      <c r="K303" s="16" t="s">
        <v>1798</v>
      </c>
      <c r="L303" s="16" t="s">
        <v>1799</v>
      </c>
      <c r="M303" s="16" t="s">
        <v>1797</v>
      </c>
      <c r="N303" s="16" t="s">
        <v>1800</v>
      </c>
      <c r="O303" s="17"/>
    </row>
    <row r="304" spans="1:15" ht="18" customHeight="1">
      <c r="A304" s="9">
        <f>300-1</f>
        <v>299</v>
      </c>
      <c r="B304" s="10" t="s">
        <v>1801</v>
      </c>
      <c r="C304" s="10" t="s">
        <v>1802</v>
      </c>
      <c r="D304" s="13">
        <v>93.99</v>
      </c>
      <c r="E304" s="11">
        <v>32</v>
      </c>
      <c r="F304" s="11">
        <f t="shared" si="4"/>
        <v>3007.68</v>
      </c>
      <c r="G304" s="10"/>
      <c r="H304" s="12">
        <v>107.2</v>
      </c>
      <c r="I304" s="16" t="s">
        <v>1802</v>
      </c>
      <c r="J304" s="16" t="s">
        <v>1803</v>
      </c>
      <c r="K304" s="16" t="s">
        <v>1804</v>
      </c>
      <c r="L304" s="16" t="s">
        <v>1805</v>
      </c>
      <c r="M304" s="16" t="s">
        <v>1803</v>
      </c>
      <c r="N304" s="16" t="s">
        <v>1806</v>
      </c>
      <c r="O304" s="17"/>
    </row>
    <row r="305" spans="1:15" ht="18" customHeight="1">
      <c r="A305" s="9">
        <f>301-1</f>
        <v>300</v>
      </c>
      <c r="B305" s="10" t="s">
        <v>1807</v>
      </c>
      <c r="C305" s="10" t="s">
        <v>1808</v>
      </c>
      <c r="D305" s="13">
        <v>93.99</v>
      </c>
      <c r="E305" s="11">
        <v>24</v>
      </c>
      <c r="F305" s="11">
        <f t="shared" si="4"/>
        <v>2255.7600000000002</v>
      </c>
      <c r="G305" s="10"/>
      <c r="H305" s="12">
        <v>80.400000000000006</v>
      </c>
      <c r="I305" s="16" t="s">
        <v>1808</v>
      </c>
      <c r="J305" s="16" t="s">
        <v>1809</v>
      </c>
      <c r="K305" s="16" t="s">
        <v>1810</v>
      </c>
      <c r="L305" s="16" t="s">
        <v>1811</v>
      </c>
      <c r="M305" s="16" t="s">
        <v>1809</v>
      </c>
      <c r="N305" s="16" t="s">
        <v>1812</v>
      </c>
      <c r="O305" s="17"/>
    </row>
    <row r="306" spans="1:15" ht="18" customHeight="1">
      <c r="A306" s="9">
        <f>302-1</f>
        <v>301</v>
      </c>
      <c r="B306" s="10" t="s">
        <v>1813</v>
      </c>
      <c r="C306" s="10" t="s">
        <v>1814</v>
      </c>
      <c r="D306" s="13">
        <v>93.99</v>
      </c>
      <c r="E306" s="11">
        <v>48</v>
      </c>
      <c r="F306" s="11">
        <f t="shared" si="4"/>
        <v>4511.5200000000004</v>
      </c>
      <c r="G306" s="10"/>
      <c r="H306" s="12">
        <v>160.80000000000001</v>
      </c>
      <c r="I306" s="16" t="s">
        <v>1814</v>
      </c>
      <c r="J306" s="16" t="s">
        <v>1815</v>
      </c>
      <c r="K306" s="16" t="s">
        <v>1816</v>
      </c>
      <c r="L306" s="16" t="s">
        <v>1817</v>
      </c>
      <c r="M306" s="16" t="s">
        <v>1815</v>
      </c>
      <c r="N306" s="16" t="s">
        <v>1818</v>
      </c>
      <c r="O306" s="17"/>
    </row>
    <row r="307" spans="1:15" ht="18" customHeight="1">
      <c r="A307" s="9">
        <f>303-1</f>
        <v>302</v>
      </c>
      <c r="B307" s="10" t="s">
        <v>1819</v>
      </c>
      <c r="C307" s="10" t="s">
        <v>1820</v>
      </c>
      <c r="D307" s="13">
        <v>93.99</v>
      </c>
      <c r="E307" s="11">
        <v>35.4</v>
      </c>
      <c r="F307" s="11">
        <f t="shared" si="4"/>
        <v>3327.25</v>
      </c>
      <c r="G307" s="10"/>
      <c r="H307" s="12">
        <v>118.94</v>
      </c>
      <c r="I307" s="16" t="s">
        <v>1820</v>
      </c>
      <c r="J307" s="16" t="s">
        <v>1821</v>
      </c>
      <c r="K307" s="16" t="s">
        <v>1822</v>
      </c>
      <c r="L307" s="16" t="s">
        <v>1823</v>
      </c>
      <c r="M307" s="16" t="s">
        <v>1821</v>
      </c>
      <c r="N307" s="16" t="s">
        <v>1824</v>
      </c>
      <c r="O307" s="17"/>
    </row>
    <row r="308" spans="1:15" ht="18" customHeight="1">
      <c r="A308" s="9">
        <f>304-1</f>
        <v>303</v>
      </c>
      <c r="B308" s="10" t="s">
        <v>1825</v>
      </c>
      <c r="C308" s="10" t="s">
        <v>1826</v>
      </c>
      <c r="D308" s="13">
        <v>93.99</v>
      </c>
      <c r="E308" s="11">
        <v>38.700000000000003</v>
      </c>
      <c r="F308" s="11">
        <f t="shared" si="4"/>
        <v>3637.41</v>
      </c>
      <c r="G308" s="10"/>
      <c r="H308" s="12">
        <v>130.03</v>
      </c>
      <c r="I308" s="16" t="s">
        <v>1826</v>
      </c>
      <c r="J308" s="16" t="s">
        <v>1827</v>
      </c>
      <c r="K308" s="16" t="s">
        <v>1828</v>
      </c>
      <c r="L308" s="16" t="s">
        <v>1829</v>
      </c>
      <c r="M308" s="16" t="s">
        <v>1827</v>
      </c>
      <c r="N308" s="16" t="s">
        <v>1830</v>
      </c>
      <c r="O308" s="17"/>
    </row>
    <row r="309" spans="1:15" ht="18" customHeight="1">
      <c r="A309" s="9">
        <f>305-1</f>
        <v>304</v>
      </c>
      <c r="B309" s="10" t="s">
        <v>1831</v>
      </c>
      <c r="C309" s="10" t="s">
        <v>1832</v>
      </c>
      <c r="D309" s="13">
        <v>93.99</v>
      </c>
      <c r="E309" s="11">
        <v>32</v>
      </c>
      <c r="F309" s="11">
        <f t="shared" si="4"/>
        <v>3007.68</v>
      </c>
      <c r="G309" s="10"/>
      <c r="H309" s="12">
        <v>107.52</v>
      </c>
      <c r="I309" s="16" t="s">
        <v>1832</v>
      </c>
      <c r="J309" s="16" t="s">
        <v>1833</v>
      </c>
      <c r="K309" s="16" t="s">
        <v>1834</v>
      </c>
      <c r="L309" s="16" t="s">
        <v>1835</v>
      </c>
      <c r="M309" s="16" t="s">
        <v>1833</v>
      </c>
      <c r="N309" s="16" t="s">
        <v>1836</v>
      </c>
      <c r="O309" s="17"/>
    </row>
    <row r="310" spans="1:15" ht="18" customHeight="1">
      <c r="A310" s="9">
        <f>306-1</f>
        <v>305</v>
      </c>
      <c r="B310" s="10" t="s">
        <v>1837</v>
      </c>
      <c r="C310" s="10" t="s">
        <v>1838</v>
      </c>
      <c r="D310" s="13">
        <v>93.99</v>
      </c>
      <c r="E310" s="11">
        <v>40</v>
      </c>
      <c r="F310" s="11">
        <f t="shared" si="4"/>
        <v>3759.6</v>
      </c>
      <c r="G310" s="10"/>
      <c r="H310" s="12">
        <v>134.4</v>
      </c>
      <c r="I310" s="16" t="s">
        <v>1838</v>
      </c>
      <c r="J310" s="16" t="s">
        <v>1839</v>
      </c>
      <c r="K310" s="16" t="s">
        <v>1840</v>
      </c>
      <c r="L310" s="16" t="s">
        <v>1841</v>
      </c>
      <c r="M310" s="16" t="s">
        <v>1839</v>
      </c>
      <c r="N310" s="16" t="s">
        <v>1842</v>
      </c>
      <c r="O310" s="17"/>
    </row>
    <row r="311" spans="1:15" ht="18" customHeight="1">
      <c r="A311" s="9">
        <f>307-1</f>
        <v>306</v>
      </c>
      <c r="B311" s="10" t="s">
        <v>1843</v>
      </c>
      <c r="C311" s="10" t="s">
        <v>1844</v>
      </c>
      <c r="D311" s="13">
        <v>93.99</v>
      </c>
      <c r="E311" s="11">
        <v>9</v>
      </c>
      <c r="F311" s="11">
        <f t="shared" si="4"/>
        <v>845.91</v>
      </c>
      <c r="G311" s="10"/>
      <c r="H311" s="12">
        <v>30.24</v>
      </c>
      <c r="I311" s="16" t="s">
        <v>1844</v>
      </c>
      <c r="J311" s="16" t="s">
        <v>1845</v>
      </c>
      <c r="K311" s="16" t="s">
        <v>1846</v>
      </c>
      <c r="L311" s="16" t="s">
        <v>1847</v>
      </c>
      <c r="M311" s="16" t="s">
        <v>1845</v>
      </c>
      <c r="N311" s="16" t="s">
        <v>1848</v>
      </c>
      <c r="O311" s="17"/>
    </row>
    <row r="312" spans="1:15" ht="18" customHeight="1">
      <c r="A312" s="9">
        <f>308-1</f>
        <v>307</v>
      </c>
      <c r="B312" s="10" t="s">
        <v>1849</v>
      </c>
      <c r="C312" s="10" t="s">
        <v>1850</v>
      </c>
      <c r="D312" s="13">
        <v>93.99</v>
      </c>
      <c r="E312" s="11">
        <v>64</v>
      </c>
      <c r="F312" s="11">
        <f t="shared" si="4"/>
        <v>6015.36</v>
      </c>
      <c r="G312" s="10"/>
      <c r="H312" s="12">
        <v>214.4</v>
      </c>
      <c r="I312" s="16" t="s">
        <v>1850</v>
      </c>
      <c r="J312" s="16" t="s">
        <v>1851</v>
      </c>
      <c r="K312" s="16" t="s">
        <v>1852</v>
      </c>
      <c r="L312" s="16" t="s">
        <v>1853</v>
      </c>
      <c r="M312" s="16" t="s">
        <v>1851</v>
      </c>
      <c r="N312" s="16" t="s">
        <v>1854</v>
      </c>
      <c r="O312" s="17"/>
    </row>
    <row r="313" spans="1:15" ht="18" customHeight="1">
      <c r="A313" s="9">
        <f>309-1</f>
        <v>308</v>
      </c>
      <c r="B313" s="10" t="s">
        <v>1855</v>
      </c>
      <c r="C313" s="10" t="s">
        <v>1856</v>
      </c>
      <c r="D313" s="13">
        <v>93.99</v>
      </c>
      <c r="E313" s="11">
        <v>8</v>
      </c>
      <c r="F313" s="11">
        <f t="shared" si="4"/>
        <v>751.92</v>
      </c>
      <c r="G313" s="10"/>
      <c r="H313" s="12">
        <v>26.88</v>
      </c>
      <c r="I313" s="16" t="s">
        <v>1856</v>
      </c>
      <c r="J313" s="16" t="s">
        <v>1857</v>
      </c>
      <c r="K313" s="16" t="s">
        <v>1858</v>
      </c>
      <c r="L313" s="16" t="s">
        <v>1859</v>
      </c>
      <c r="M313" s="16" t="s">
        <v>1857</v>
      </c>
      <c r="N313" s="16" t="s">
        <v>1860</v>
      </c>
      <c r="O313" s="17"/>
    </row>
    <row r="314" spans="1:15" ht="18" customHeight="1">
      <c r="A314" s="9">
        <f>310-1</f>
        <v>309</v>
      </c>
      <c r="B314" s="10" t="s">
        <v>1861</v>
      </c>
      <c r="C314" s="10" t="s">
        <v>1862</v>
      </c>
      <c r="D314" s="13">
        <v>93.99</v>
      </c>
      <c r="E314" s="11">
        <v>40</v>
      </c>
      <c r="F314" s="11">
        <f t="shared" si="4"/>
        <v>3759.6</v>
      </c>
      <c r="G314" s="10"/>
      <c r="H314" s="12">
        <v>134.4</v>
      </c>
      <c r="I314" s="16" t="s">
        <v>1862</v>
      </c>
      <c r="J314" s="16" t="s">
        <v>1863</v>
      </c>
      <c r="K314" s="16" t="s">
        <v>1864</v>
      </c>
      <c r="L314" s="16" t="s">
        <v>1865</v>
      </c>
      <c r="M314" s="16" t="s">
        <v>1863</v>
      </c>
      <c r="N314" s="16" t="s">
        <v>1866</v>
      </c>
      <c r="O314" s="17"/>
    </row>
    <row r="315" spans="1:15" ht="18" customHeight="1">
      <c r="A315" s="9">
        <f>311-1</f>
        <v>310</v>
      </c>
      <c r="B315" s="10" t="s">
        <v>1867</v>
      </c>
      <c r="C315" s="10" t="s">
        <v>1868</v>
      </c>
      <c r="D315" s="13">
        <v>93.99</v>
      </c>
      <c r="E315" s="11">
        <v>48</v>
      </c>
      <c r="F315" s="11">
        <f t="shared" si="4"/>
        <v>4511.5200000000004</v>
      </c>
      <c r="G315" s="10"/>
      <c r="H315" s="12">
        <v>161.28</v>
      </c>
      <c r="I315" s="16" t="s">
        <v>1868</v>
      </c>
      <c r="J315" s="16" t="s">
        <v>1869</v>
      </c>
      <c r="K315" s="16" t="s">
        <v>1870</v>
      </c>
      <c r="L315" s="16" t="s">
        <v>1871</v>
      </c>
      <c r="M315" s="16" t="s">
        <v>1869</v>
      </c>
      <c r="N315" s="16" t="s">
        <v>1872</v>
      </c>
      <c r="O315" s="17"/>
    </row>
    <row r="316" spans="1:15" ht="18" customHeight="1">
      <c r="A316" s="9">
        <f>312-1</f>
        <v>311</v>
      </c>
      <c r="B316" s="10" t="s">
        <v>1873</v>
      </c>
      <c r="C316" s="10" t="s">
        <v>1874</v>
      </c>
      <c r="D316" s="13">
        <v>93.99</v>
      </c>
      <c r="E316" s="11">
        <v>24</v>
      </c>
      <c r="F316" s="11">
        <f t="shared" si="4"/>
        <v>2255.7600000000002</v>
      </c>
      <c r="G316" s="10"/>
      <c r="H316" s="12">
        <v>80.64</v>
      </c>
      <c r="I316" s="16" t="s">
        <v>1874</v>
      </c>
      <c r="J316" s="16" t="s">
        <v>1875</v>
      </c>
      <c r="K316" s="16" t="s">
        <v>1876</v>
      </c>
      <c r="L316" s="16" t="s">
        <v>1877</v>
      </c>
      <c r="M316" s="16" t="s">
        <v>1875</v>
      </c>
      <c r="N316" s="16" t="s">
        <v>1878</v>
      </c>
      <c r="O316" s="17"/>
    </row>
    <row r="317" spans="1:15" ht="18" customHeight="1">
      <c r="A317" s="9">
        <f>313-1</f>
        <v>312</v>
      </c>
      <c r="B317" s="10" t="s">
        <v>1879</v>
      </c>
      <c r="C317" s="10" t="s">
        <v>1880</v>
      </c>
      <c r="D317" s="13">
        <v>93.99</v>
      </c>
      <c r="E317" s="11">
        <v>40</v>
      </c>
      <c r="F317" s="11">
        <f t="shared" si="4"/>
        <v>3759.6</v>
      </c>
      <c r="G317" s="10"/>
      <c r="H317" s="12">
        <v>134</v>
      </c>
      <c r="I317" s="16" t="s">
        <v>1880</v>
      </c>
      <c r="J317" s="16" t="s">
        <v>1881</v>
      </c>
      <c r="K317" s="16" t="s">
        <v>1882</v>
      </c>
      <c r="L317" s="16" t="s">
        <v>1883</v>
      </c>
      <c r="M317" s="16" t="s">
        <v>1881</v>
      </c>
      <c r="N317" s="16" t="s">
        <v>1884</v>
      </c>
      <c r="O317" s="17"/>
    </row>
    <row r="318" spans="1:15" ht="18" customHeight="1">
      <c r="A318" s="9">
        <f>314-1</f>
        <v>313</v>
      </c>
      <c r="B318" s="10" t="s">
        <v>1885</v>
      </c>
      <c r="C318" s="10" t="s">
        <v>1886</v>
      </c>
      <c r="D318" s="13">
        <v>93.99</v>
      </c>
      <c r="E318" s="11">
        <v>40</v>
      </c>
      <c r="F318" s="11">
        <f t="shared" si="4"/>
        <v>3759.6</v>
      </c>
      <c r="G318" s="10"/>
      <c r="H318" s="12">
        <v>134.4</v>
      </c>
      <c r="I318" s="16" t="s">
        <v>1886</v>
      </c>
      <c r="J318" s="16" t="s">
        <v>1887</v>
      </c>
      <c r="K318" s="16" t="s">
        <v>1888</v>
      </c>
      <c r="L318" s="16" t="s">
        <v>1889</v>
      </c>
      <c r="M318" s="16" t="s">
        <v>1887</v>
      </c>
      <c r="N318" s="16" t="s">
        <v>1890</v>
      </c>
      <c r="O318" s="17"/>
    </row>
    <row r="319" spans="1:15" ht="18" customHeight="1">
      <c r="A319" s="9">
        <f>315-1</f>
        <v>314</v>
      </c>
      <c r="B319" s="10" t="s">
        <v>1891</v>
      </c>
      <c r="C319" s="10" t="s">
        <v>1892</v>
      </c>
      <c r="D319" s="13">
        <v>93.99</v>
      </c>
      <c r="E319" s="11">
        <v>56</v>
      </c>
      <c r="F319" s="11">
        <f t="shared" si="4"/>
        <v>5263.44</v>
      </c>
      <c r="G319" s="10"/>
      <c r="H319" s="12">
        <v>188.16</v>
      </c>
      <c r="I319" s="16" t="s">
        <v>1892</v>
      </c>
      <c r="J319" s="16" t="s">
        <v>1893</v>
      </c>
      <c r="K319" s="16" t="s">
        <v>1894</v>
      </c>
      <c r="L319" s="16" t="s">
        <v>1895</v>
      </c>
      <c r="M319" s="16" t="s">
        <v>1893</v>
      </c>
      <c r="N319" s="16" t="s">
        <v>1896</v>
      </c>
      <c r="O319" s="17"/>
    </row>
    <row r="320" spans="1:15" ht="18" customHeight="1">
      <c r="A320" s="9">
        <f>316-1</f>
        <v>315</v>
      </c>
      <c r="B320" s="10" t="s">
        <v>1897</v>
      </c>
      <c r="C320" s="10" t="s">
        <v>1898</v>
      </c>
      <c r="D320" s="13">
        <v>93.99</v>
      </c>
      <c r="E320" s="11">
        <v>32</v>
      </c>
      <c r="F320" s="11">
        <f t="shared" si="4"/>
        <v>3007.68</v>
      </c>
      <c r="G320" s="10"/>
      <c r="H320" s="12">
        <v>107.52</v>
      </c>
      <c r="I320" s="16" t="s">
        <v>1898</v>
      </c>
      <c r="J320" s="16" t="s">
        <v>1899</v>
      </c>
      <c r="K320" s="16" t="s">
        <v>1900</v>
      </c>
      <c r="L320" s="16" t="s">
        <v>1901</v>
      </c>
      <c r="M320" s="16" t="s">
        <v>1899</v>
      </c>
      <c r="N320" s="16" t="s">
        <v>1902</v>
      </c>
      <c r="O320" s="17"/>
    </row>
    <row r="321" spans="1:15" ht="18" customHeight="1">
      <c r="A321" s="9">
        <f>317-1</f>
        <v>316</v>
      </c>
      <c r="B321" s="10" t="s">
        <v>1903</v>
      </c>
      <c r="C321" s="10" t="s">
        <v>1904</v>
      </c>
      <c r="D321" s="13">
        <v>93.99</v>
      </c>
      <c r="E321" s="11">
        <v>40</v>
      </c>
      <c r="F321" s="11">
        <f t="shared" si="4"/>
        <v>3759.6</v>
      </c>
      <c r="G321" s="10"/>
      <c r="H321" s="12">
        <v>134.4</v>
      </c>
      <c r="I321" s="16" t="s">
        <v>1904</v>
      </c>
      <c r="J321" s="16" t="s">
        <v>1905</v>
      </c>
      <c r="K321" s="16" t="s">
        <v>1906</v>
      </c>
      <c r="L321" s="16" t="s">
        <v>1907</v>
      </c>
      <c r="M321" s="16" t="s">
        <v>1905</v>
      </c>
      <c r="N321" s="16" t="s">
        <v>1908</v>
      </c>
      <c r="O321" s="17"/>
    </row>
    <row r="322" spans="1:15" ht="18" customHeight="1">
      <c r="A322" s="9">
        <f>318-1</f>
        <v>317</v>
      </c>
      <c r="B322" s="10" t="s">
        <v>1909</v>
      </c>
      <c r="C322" s="10" t="s">
        <v>1910</v>
      </c>
      <c r="D322" s="13">
        <v>93.99</v>
      </c>
      <c r="E322" s="11">
        <v>32</v>
      </c>
      <c r="F322" s="11">
        <f t="shared" si="4"/>
        <v>3007.68</v>
      </c>
      <c r="G322" s="10"/>
      <c r="H322" s="12">
        <v>107.52</v>
      </c>
      <c r="I322" s="16" t="s">
        <v>1910</v>
      </c>
      <c r="J322" s="16" t="s">
        <v>1911</v>
      </c>
      <c r="K322" s="16" t="s">
        <v>1912</v>
      </c>
      <c r="L322" s="16" t="s">
        <v>1913</v>
      </c>
      <c r="M322" s="16" t="s">
        <v>1911</v>
      </c>
      <c r="N322" s="16" t="s">
        <v>1914</v>
      </c>
      <c r="O322" s="17"/>
    </row>
    <row r="323" spans="1:15" ht="18" customHeight="1">
      <c r="A323" s="9">
        <f>319-1</f>
        <v>318</v>
      </c>
      <c r="B323" s="10" t="s">
        <v>1915</v>
      </c>
      <c r="C323" s="10" t="s">
        <v>1916</v>
      </c>
      <c r="D323" s="13">
        <v>93.99</v>
      </c>
      <c r="E323" s="11">
        <v>32</v>
      </c>
      <c r="F323" s="11">
        <f t="shared" si="4"/>
        <v>3007.68</v>
      </c>
      <c r="G323" s="10"/>
      <c r="H323" s="12">
        <v>107.52</v>
      </c>
      <c r="I323" s="16" t="s">
        <v>1916</v>
      </c>
      <c r="J323" s="16" t="s">
        <v>1917</v>
      </c>
      <c r="K323" s="16" t="s">
        <v>1918</v>
      </c>
      <c r="L323" s="16" t="s">
        <v>1919</v>
      </c>
      <c r="M323" s="16" t="s">
        <v>1917</v>
      </c>
      <c r="N323" s="16" t="s">
        <v>1920</v>
      </c>
      <c r="O323" s="17"/>
    </row>
    <row r="324" spans="1:15" ht="18" customHeight="1">
      <c r="A324" s="9">
        <f>320-1</f>
        <v>319</v>
      </c>
      <c r="B324" s="10" t="s">
        <v>1921</v>
      </c>
      <c r="C324" s="10" t="s">
        <v>1922</v>
      </c>
      <c r="D324" s="13">
        <v>93.99</v>
      </c>
      <c r="E324" s="11">
        <v>32</v>
      </c>
      <c r="F324" s="11">
        <f t="shared" si="4"/>
        <v>3007.68</v>
      </c>
      <c r="G324" s="10"/>
      <c r="H324" s="12">
        <v>107.52</v>
      </c>
      <c r="I324" s="16" t="s">
        <v>1922</v>
      </c>
      <c r="J324" s="16" t="s">
        <v>1923</v>
      </c>
      <c r="K324" s="16" t="s">
        <v>1924</v>
      </c>
      <c r="L324" s="16" t="s">
        <v>1925</v>
      </c>
      <c r="M324" s="16" t="s">
        <v>1923</v>
      </c>
      <c r="N324" s="16" t="s">
        <v>1926</v>
      </c>
      <c r="O324" s="17"/>
    </row>
    <row r="325" spans="1:15" ht="18" customHeight="1">
      <c r="A325" s="9">
        <f>321-1</f>
        <v>320</v>
      </c>
      <c r="B325" s="10" t="s">
        <v>1927</v>
      </c>
      <c r="C325" s="10" t="s">
        <v>1928</v>
      </c>
      <c r="D325" s="13">
        <v>93.99</v>
      </c>
      <c r="E325" s="11">
        <v>8</v>
      </c>
      <c r="F325" s="11">
        <f t="shared" si="4"/>
        <v>751.92</v>
      </c>
      <c r="G325" s="10"/>
      <c r="H325" s="12">
        <v>26.88</v>
      </c>
      <c r="I325" s="16" t="s">
        <v>1928</v>
      </c>
      <c r="J325" s="16" t="s">
        <v>1929</v>
      </c>
      <c r="K325" s="16" t="s">
        <v>1930</v>
      </c>
      <c r="L325" s="16" t="s">
        <v>1931</v>
      </c>
      <c r="M325" s="16" t="s">
        <v>1929</v>
      </c>
      <c r="N325" s="16" t="s">
        <v>1932</v>
      </c>
      <c r="O325" s="17"/>
    </row>
    <row r="326" spans="1:15" ht="18" customHeight="1">
      <c r="A326" s="9">
        <f>322-1</f>
        <v>321</v>
      </c>
      <c r="B326" s="10" t="s">
        <v>1933</v>
      </c>
      <c r="C326" s="10" t="s">
        <v>1934</v>
      </c>
      <c r="D326" s="13">
        <v>93.99</v>
      </c>
      <c r="E326" s="11">
        <v>24</v>
      </c>
      <c r="F326" s="11">
        <f t="shared" ref="F326:F389" si="5">ROUND((ROUND(D326,2)*ROUND(E326,2)),2)</f>
        <v>2255.7600000000002</v>
      </c>
      <c r="G326" s="10"/>
      <c r="H326" s="12">
        <v>80.64</v>
      </c>
      <c r="I326" s="16" t="s">
        <v>1934</v>
      </c>
      <c r="J326" s="16" t="s">
        <v>1935</v>
      </c>
      <c r="K326" s="16" t="s">
        <v>1936</v>
      </c>
      <c r="L326" s="16" t="s">
        <v>1937</v>
      </c>
      <c r="M326" s="16" t="s">
        <v>1935</v>
      </c>
      <c r="N326" s="16" t="s">
        <v>1938</v>
      </c>
      <c r="O326" s="17"/>
    </row>
    <row r="327" spans="1:15" ht="18" customHeight="1">
      <c r="A327" s="9">
        <f>323-1</f>
        <v>322</v>
      </c>
      <c r="B327" s="10" t="s">
        <v>1939</v>
      </c>
      <c r="C327" s="10" t="s">
        <v>1940</v>
      </c>
      <c r="D327" s="13">
        <v>93.99</v>
      </c>
      <c r="E327" s="11">
        <v>8</v>
      </c>
      <c r="F327" s="11">
        <f t="shared" si="5"/>
        <v>751.92</v>
      </c>
      <c r="G327" s="10"/>
      <c r="H327" s="12">
        <v>26.88</v>
      </c>
      <c r="I327" s="16" t="s">
        <v>1940</v>
      </c>
      <c r="J327" s="16" t="s">
        <v>1941</v>
      </c>
      <c r="K327" s="16" t="s">
        <v>1942</v>
      </c>
      <c r="L327" s="16" t="s">
        <v>1943</v>
      </c>
      <c r="M327" s="16" t="s">
        <v>1941</v>
      </c>
      <c r="N327" s="16" t="s">
        <v>1944</v>
      </c>
      <c r="O327" s="17"/>
    </row>
    <row r="328" spans="1:15" ht="18" customHeight="1">
      <c r="A328" s="9">
        <f>324-1</f>
        <v>323</v>
      </c>
      <c r="B328" s="10" t="s">
        <v>1945</v>
      </c>
      <c r="C328" s="10" t="s">
        <v>1946</v>
      </c>
      <c r="D328" s="13">
        <v>93.99</v>
      </c>
      <c r="E328" s="11">
        <v>40</v>
      </c>
      <c r="F328" s="11">
        <f t="shared" si="5"/>
        <v>3759.6</v>
      </c>
      <c r="G328" s="10"/>
      <c r="H328" s="12">
        <v>134.4</v>
      </c>
      <c r="I328" s="16" t="s">
        <v>1946</v>
      </c>
      <c r="J328" s="16" t="s">
        <v>1947</v>
      </c>
      <c r="K328" s="16" t="s">
        <v>1948</v>
      </c>
      <c r="L328" s="16" t="s">
        <v>1949</v>
      </c>
      <c r="M328" s="16" t="s">
        <v>1947</v>
      </c>
      <c r="N328" s="16" t="s">
        <v>1950</v>
      </c>
      <c r="O328" s="17"/>
    </row>
    <row r="329" spans="1:15" ht="18" customHeight="1">
      <c r="A329" s="9">
        <f>325-1</f>
        <v>324</v>
      </c>
      <c r="B329" s="10" t="s">
        <v>1951</v>
      </c>
      <c r="C329" s="10" t="s">
        <v>1952</v>
      </c>
      <c r="D329" s="13">
        <v>93.99</v>
      </c>
      <c r="E329" s="11">
        <v>24</v>
      </c>
      <c r="F329" s="11">
        <f t="shared" si="5"/>
        <v>2255.7600000000002</v>
      </c>
      <c r="G329" s="10"/>
      <c r="H329" s="12">
        <v>80.64</v>
      </c>
      <c r="I329" s="16" t="s">
        <v>1952</v>
      </c>
      <c r="J329" s="16" t="s">
        <v>1953</v>
      </c>
      <c r="K329" s="16" t="s">
        <v>1954</v>
      </c>
      <c r="L329" s="16" t="s">
        <v>1955</v>
      </c>
      <c r="M329" s="16" t="s">
        <v>1953</v>
      </c>
      <c r="N329" s="16" t="s">
        <v>1956</v>
      </c>
      <c r="O329" s="17"/>
    </row>
    <row r="330" spans="1:15" ht="18" customHeight="1">
      <c r="A330" s="9">
        <f>326-1</f>
        <v>325</v>
      </c>
      <c r="B330" s="10" t="s">
        <v>1957</v>
      </c>
      <c r="C330" s="10" t="s">
        <v>1958</v>
      </c>
      <c r="D330" s="13">
        <v>93.99</v>
      </c>
      <c r="E330" s="11">
        <v>56</v>
      </c>
      <c r="F330" s="11">
        <f t="shared" si="5"/>
        <v>5263.44</v>
      </c>
      <c r="G330" s="10"/>
      <c r="H330" s="12">
        <v>188.16</v>
      </c>
      <c r="I330" s="16" t="s">
        <v>1958</v>
      </c>
      <c r="J330" s="16" t="s">
        <v>1959</v>
      </c>
      <c r="K330" s="16" t="s">
        <v>1960</v>
      </c>
      <c r="L330" s="16" t="s">
        <v>1961</v>
      </c>
      <c r="M330" s="16" t="s">
        <v>1959</v>
      </c>
      <c r="N330" s="16" t="s">
        <v>1962</v>
      </c>
      <c r="O330" s="17"/>
    </row>
    <row r="331" spans="1:15" ht="18" customHeight="1">
      <c r="A331" s="9">
        <f>327-1</f>
        <v>326</v>
      </c>
      <c r="B331" s="10" t="s">
        <v>1963</v>
      </c>
      <c r="C331" s="10" t="s">
        <v>1964</v>
      </c>
      <c r="D331" s="13">
        <v>93.99</v>
      </c>
      <c r="E331" s="11">
        <v>24</v>
      </c>
      <c r="F331" s="11">
        <f t="shared" si="5"/>
        <v>2255.7600000000002</v>
      </c>
      <c r="G331" s="10"/>
      <c r="H331" s="12">
        <v>80.400000000000006</v>
      </c>
      <c r="I331" s="16" t="s">
        <v>1964</v>
      </c>
      <c r="J331" s="16" t="s">
        <v>1965</v>
      </c>
      <c r="K331" s="16" t="s">
        <v>1966</v>
      </c>
      <c r="L331" s="16" t="s">
        <v>1967</v>
      </c>
      <c r="M331" s="16" t="s">
        <v>1965</v>
      </c>
      <c r="N331" s="16" t="s">
        <v>1968</v>
      </c>
      <c r="O331" s="17"/>
    </row>
    <row r="332" spans="1:15" ht="18" customHeight="1">
      <c r="A332" s="9">
        <f>328-1</f>
        <v>327</v>
      </c>
      <c r="B332" s="10" t="s">
        <v>1969</v>
      </c>
      <c r="C332" s="10" t="s">
        <v>1970</v>
      </c>
      <c r="D332" s="13">
        <v>93.99</v>
      </c>
      <c r="E332" s="11">
        <v>16</v>
      </c>
      <c r="F332" s="11">
        <f t="shared" si="5"/>
        <v>1503.84</v>
      </c>
      <c r="G332" s="10"/>
      <c r="H332" s="12">
        <v>53.6</v>
      </c>
      <c r="I332" s="16" t="s">
        <v>1970</v>
      </c>
      <c r="J332" s="16" t="s">
        <v>1971</v>
      </c>
      <c r="K332" s="16" t="s">
        <v>1972</v>
      </c>
      <c r="L332" s="16" t="s">
        <v>1973</v>
      </c>
      <c r="M332" s="16" t="s">
        <v>1971</v>
      </c>
      <c r="N332" s="16" t="s">
        <v>1974</v>
      </c>
      <c r="O332" s="17"/>
    </row>
    <row r="333" spans="1:15" ht="18" customHeight="1">
      <c r="A333" s="9">
        <f>329-1</f>
        <v>328</v>
      </c>
      <c r="B333" s="10" t="s">
        <v>1975</v>
      </c>
      <c r="C333" s="10" t="s">
        <v>1976</v>
      </c>
      <c r="D333" s="13">
        <v>93.99</v>
      </c>
      <c r="E333" s="11">
        <v>24</v>
      </c>
      <c r="F333" s="11">
        <f t="shared" si="5"/>
        <v>2255.7600000000002</v>
      </c>
      <c r="G333" s="10"/>
      <c r="H333" s="12">
        <v>80.400000000000006</v>
      </c>
      <c r="I333" s="16" t="s">
        <v>1976</v>
      </c>
      <c r="J333" s="16" t="s">
        <v>1977</v>
      </c>
      <c r="K333" s="16" t="s">
        <v>1978</v>
      </c>
      <c r="L333" s="16" t="s">
        <v>1979</v>
      </c>
      <c r="M333" s="16" t="s">
        <v>1977</v>
      </c>
      <c r="N333" s="16" t="s">
        <v>1980</v>
      </c>
      <c r="O333" s="17"/>
    </row>
    <row r="334" spans="1:15" ht="18" customHeight="1">
      <c r="A334" s="9">
        <f>330-1</f>
        <v>329</v>
      </c>
      <c r="B334" s="10" t="s">
        <v>1981</v>
      </c>
      <c r="C334" s="10" t="s">
        <v>1982</v>
      </c>
      <c r="D334" s="13">
        <v>93.99</v>
      </c>
      <c r="E334" s="11">
        <v>40</v>
      </c>
      <c r="F334" s="11">
        <f t="shared" si="5"/>
        <v>3759.6</v>
      </c>
      <c r="G334" s="10"/>
      <c r="H334" s="12">
        <v>134</v>
      </c>
      <c r="I334" s="16" t="s">
        <v>1982</v>
      </c>
      <c r="J334" s="16" t="s">
        <v>1983</v>
      </c>
      <c r="K334" s="16" t="s">
        <v>1984</v>
      </c>
      <c r="L334" s="16" t="s">
        <v>1985</v>
      </c>
      <c r="M334" s="16" t="s">
        <v>1983</v>
      </c>
      <c r="N334" s="16" t="s">
        <v>1986</v>
      </c>
      <c r="O334" s="17"/>
    </row>
    <row r="335" spans="1:15" ht="18" customHeight="1">
      <c r="A335" s="9">
        <f>331-1</f>
        <v>330</v>
      </c>
      <c r="B335" s="10" t="s">
        <v>1987</v>
      </c>
      <c r="C335" s="10" t="s">
        <v>1988</v>
      </c>
      <c r="D335" s="13">
        <v>93.99</v>
      </c>
      <c r="E335" s="11">
        <v>32</v>
      </c>
      <c r="F335" s="11">
        <f t="shared" si="5"/>
        <v>3007.68</v>
      </c>
      <c r="G335" s="10"/>
      <c r="H335" s="12">
        <v>107.52</v>
      </c>
      <c r="I335" s="16" t="s">
        <v>1988</v>
      </c>
      <c r="J335" s="16" t="s">
        <v>1989</v>
      </c>
      <c r="K335" s="16" t="s">
        <v>1990</v>
      </c>
      <c r="L335" s="16" t="s">
        <v>1991</v>
      </c>
      <c r="M335" s="16" t="s">
        <v>1989</v>
      </c>
      <c r="N335" s="16" t="s">
        <v>1992</v>
      </c>
      <c r="O335" s="17"/>
    </row>
    <row r="336" spans="1:15" ht="18" customHeight="1">
      <c r="A336" s="9">
        <f>332-1</f>
        <v>331</v>
      </c>
      <c r="B336" s="10" t="s">
        <v>1993</v>
      </c>
      <c r="C336" s="10" t="s">
        <v>1994</v>
      </c>
      <c r="D336" s="13">
        <v>93.99</v>
      </c>
      <c r="E336" s="11">
        <v>24</v>
      </c>
      <c r="F336" s="11">
        <f t="shared" si="5"/>
        <v>2255.7600000000002</v>
      </c>
      <c r="G336" s="10"/>
      <c r="H336" s="12">
        <v>80.64</v>
      </c>
      <c r="I336" s="16" t="s">
        <v>1994</v>
      </c>
      <c r="J336" s="16" t="s">
        <v>1995</v>
      </c>
      <c r="K336" s="16" t="s">
        <v>1996</v>
      </c>
      <c r="L336" s="16" t="s">
        <v>1997</v>
      </c>
      <c r="M336" s="16" t="s">
        <v>1995</v>
      </c>
      <c r="N336" s="16" t="s">
        <v>1998</v>
      </c>
      <c r="O336" s="17"/>
    </row>
    <row r="337" spans="1:15" ht="18" customHeight="1">
      <c r="A337" s="9">
        <f>333-1</f>
        <v>332</v>
      </c>
      <c r="B337" s="10" t="s">
        <v>1999</v>
      </c>
      <c r="C337" s="10" t="s">
        <v>2000</v>
      </c>
      <c r="D337" s="13">
        <v>93.99</v>
      </c>
      <c r="E337" s="11">
        <v>43</v>
      </c>
      <c r="F337" s="11">
        <f t="shared" si="5"/>
        <v>4041.57</v>
      </c>
      <c r="G337" s="10"/>
      <c r="H337" s="12">
        <v>144.47999999999999</v>
      </c>
      <c r="I337" s="16" t="s">
        <v>2000</v>
      </c>
      <c r="J337" s="16" t="s">
        <v>2001</v>
      </c>
      <c r="K337" s="16" t="s">
        <v>2002</v>
      </c>
      <c r="L337" s="16" t="s">
        <v>2003</v>
      </c>
      <c r="M337" s="16" t="s">
        <v>2001</v>
      </c>
      <c r="N337" s="16" t="s">
        <v>2004</v>
      </c>
      <c r="O337" s="17"/>
    </row>
    <row r="338" spans="1:15" ht="18" customHeight="1">
      <c r="A338" s="9">
        <f>334-1</f>
        <v>333</v>
      </c>
      <c r="B338" s="10" t="s">
        <v>2005</v>
      </c>
      <c r="C338" s="10" t="s">
        <v>2006</v>
      </c>
      <c r="D338" s="13">
        <v>93.99</v>
      </c>
      <c r="E338" s="11">
        <v>8</v>
      </c>
      <c r="F338" s="11">
        <f t="shared" si="5"/>
        <v>751.92</v>
      </c>
      <c r="G338" s="10"/>
      <c r="H338" s="12">
        <v>26.8</v>
      </c>
      <c r="I338" s="16" t="s">
        <v>2006</v>
      </c>
      <c r="J338" s="16" t="s">
        <v>2007</v>
      </c>
      <c r="K338" s="16" t="s">
        <v>2008</v>
      </c>
      <c r="L338" s="16" t="s">
        <v>2009</v>
      </c>
      <c r="M338" s="16" t="s">
        <v>2007</v>
      </c>
      <c r="N338" s="16" t="s">
        <v>2010</v>
      </c>
      <c r="O338" s="17"/>
    </row>
    <row r="339" spans="1:15" ht="18" customHeight="1">
      <c r="A339" s="9">
        <f>335-1</f>
        <v>334</v>
      </c>
      <c r="B339" s="10" t="s">
        <v>2011</v>
      </c>
      <c r="C339" s="10" t="s">
        <v>2012</v>
      </c>
      <c r="D339" s="13">
        <v>93.99</v>
      </c>
      <c r="E339" s="11">
        <v>24</v>
      </c>
      <c r="F339" s="11">
        <f t="shared" si="5"/>
        <v>2255.7600000000002</v>
      </c>
      <c r="G339" s="10"/>
      <c r="H339" s="12">
        <v>80.64</v>
      </c>
      <c r="I339" s="16" t="s">
        <v>2012</v>
      </c>
      <c r="J339" s="16" t="s">
        <v>2013</v>
      </c>
      <c r="K339" s="16" t="s">
        <v>2014</v>
      </c>
      <c r="L339" s="16" t="s">
        <v>2015</v>
      </c>
      <c r="M339" s="16" t="s">
        <v>2013</v>
      </c>
      <c r="N339" s="16" t="s">
        <v>2016</v>
      </c>
      <c r="O339" s="17"/>
    </row>
    <row r="340" spans="1:15" ht="18" customHeight="1">
      <c r="A340" s="9">
        <f>336-1</f>
        <v>335</v>
      </c>
      <c r="B340" s="10" t="s">
        <v>2017</v>
      </c>
      <c r="C340" s="10" t="s">
        <v>2018</v>
      </c>
      <c r="D340" s="13">
        <v>93.99</v>
      </c>
      <c r="E340" s="11">
        <v>35</v>
      </c>
      <c r="F340" s="11">
        <f t="shared" si="5"/>
        <v>3289.65</v>
      </c>
      <c r="G340" s="10"/>
      <c r="H340" s="12">
        <v>117.6</v>
      </c>
      <c r="I340" s="16" t="s">
        <v>2018</v>
      </c>
      <c r="J340" s="16" t="s">
        <v>2019</v>
      </c>
      <c r="K340" s="16" t="s">
        <v>2020</v>
      </c>
      <c r="L340" s="16" t="s">
        <v>2021</v>
      </c>
      <c r="M340" s="16" t="s">
        <v>2019</v>
      </c>
      <c r="N340" s="16" t="s">
        <v>2022</v>
      </c>
      <c r="O340" s="17"/>
    </row>
    <row r="341" spans="1:15" ht="18" customHeight="1">
      <c r="A341" s="9">
        <f>337-1</f>
        <v>336</v>
      </c>
      <c r="B341" s="10" t="s">
        <v>2023</v>
      </c>
      <c r="C341" s="10" t="s">
        <v>2024</v>
      </c>
      <c r="D341" s="13">
        <v>93.99</v>
      </c>
      <c r="E341" s="11">
        <v>24</v>
      </c>
      <c r="F341" s="11">
        <f t="shared" si="5"/>
        <v>2255.7600000000002</v>
      </c>
      <c r="G341" s="10"/>
      <c r="H341" s="12">
        <v>80.64</v>
      </c>
      <c r="I341" s="16" t="s">
        <v>2024</v>
      </c>
      <c r="J341" s="16" t="s">
        <v>2025</v>
      </c>
      <c r="K341" s="16" t="s">
        <v>2026</v>
      </c>
      <c r="L341" s="16" t="s">
        <v>2027</v>
      </c>
      <c r="M341" s="16" t="s">
        <v>2025</v>
      </c>
      <c r="N341" s="16" t="s">
        <v>2028</v>
      </c>
      <c r="O341" s="17"/>
    </row>
    <row r="342" spans="1:15" ht="18" customHeight="1">
      <c r="A342" s="9">
        <f>338-1</f>
        <v>337</v>
      </c>
      <c r="B342" s="10" t="s">
        <v>2029</v>
      </c>
      <c r="C342" s="10" t="s">
        <v>2030</v>
      </c>
      <c r="D342" s="13">
        <v>93.99</v>
      </c>
      <c r="E342" s="11">
        <v>33.1</v>
      </c>
      <c r="F342" s="11">
        <f t="shared" si="5"/>
        <v>3111.07</v>
      </c>
      <c r="G342" s="10"/>
      <c r="H342" s="12">
        <v>110.89</v>
      </c>
      <c r="I342" s="16" t="s">
        <v>2030</v>
      </c>
      <c r="J342" s="16" t="s">
        <v>2031</v>
      </c>
      <c r="K342" s="16" t="s">
        <v>2032</v>
      </c>
      <c r="L342" s="16" t="s">
        <v>2033</v>
      </c>
      <c r="M342" s="16" t="s">
        <v>2031</v>
      </c>
      <c r="N342" s="16" t="s">
        <v>2034</v>
      </c>
      <c r="O342" s="17"/>
    </row>
    <row r="343" spans="1:15" ht="18" customHeight="1">
      <c r="A343" s="9">
        <f>339-1</f>
        <v>338</v>
      </c>
      <c r="B343" s="10" t="s">
        <v>2035</v>
      </c>
      <c r="C343" s="10" t="s">
        <v>2036</v>
      </c>
      <c r="D343" s="13">
        <v>93.99</v>
      </c>
      <c r="E343" s="11">
        <v>14</v>
      </c>
      <c r="F343" s="11">
        <f t="shared" si="5"/>
        <v>1315.86</v>
      </c>
      <c r="G343" s="10"/>
      <c r="H343" s="12">
        <v>47.04</v>
      </c>
      <c r="I343" s="16" t="s">
        <v>2036</v>
      </c>
      <c r="J343" s="16" t="s">
        <v>2037</v>
      </c>
      <c r="K343" s="16" t="s">
        <v>2038</v>
      </c>
      <c r="L343" s="16" t="s">
        <v>2039</v>
      </c>
      <c r="M343" s="16" t="s">
        <v>2037</v>
      </c>
      <c r="N343" s="16" t="s">
        <v>2040</v>
      </c>
      <c r="O343" s="17"/>
    </row>
    <row r="344" spans="1:15" ht="18" customHeight="1">
      <c r="A344" s="9">
        <f>340-1</f>
        <v>339</v>
      </c>
      <c r="B344" s="10" t="s">
        <v>2041</v>
      </c>
      <c r="C344" s="10" t="s">
        <v>2042</v>
      </c>
      <c r="D344" s="13">
        <v>93.99</v>
      </c>
      <c r="E344" s="11">
        <v>64</v>
      </c>
      <c r="F344" s="11">
        <f t="shared" si="5"/>
        <v>6015.36</v>
      </c>
      <c r="G344" s="10"/>
      <c r="H344" s="12">
        <v>215.04</v>
      </c>
      <c r="I344" s="16" t="s">
        <v>2042</v>
      </c>
      <c r="J344" s="16" t="s">
        <v>2043</v>
      </c>
      <c r="K344" s="16" t="s">
        <v>2044</v>
      </c>
      <c r="L344" s="16" t="s">
        <v>2045</v>
      </c>
      <c r="M344" s="16" t="s">
        <v>2043</v>
      </c>
      <c r="N344" s="16" t="s">
        <v>2046</v>
      </c>
      <c r="O344" s="17"/>
    </row>
    <row r="345" spans="1:15" ht="18" customHeight="1">
      <c r="A345" s="9">
        <f>341-1</f>
        <v>340</v>
      </c>
      <c r="B345" s="10" t="s">
        <v>2047</v>
      </c>
      <c r="C345" s="10" t="s">
        <v>2048</v>
      </c>
      <c r="D345" s="13">
        <v>93.99</v>
      </c>
      <c r="E345" s="11">
        <v>32</v>
      </c>
      <c r="F345" s="11">
        <f t="shared" si="5"/>
        <v>3007.68</v>
      </c>
      <c r="G345" s="10"/>
      <c r="H345" s="12">
        <v>107.2</v>
      </c>
      <c r="I345" s="16" t="s">
        <v>2048</v>
      </c>
      <c r="J345" s="16" t="s">
        <v>2049</v>
      </c>
      <c r="K345" s="16" t="s">
        <v>2050</v>
      </c>
      <c r="L345" s="16" t="s">
        <v>2051</v>
      </c>
      <c r="M345" s="16" t="s">
        <v>2049</v>
      </c>
      <c r="N345" s="16" t="s">
        <v>2052</v>
      </c>
      <c r="O345" s="17"/>
    </row>
    <row r="346" spans="1:15" ht="18" customHeight="1">
      <c r="A346" s="9">
        <f>342-1</f>
        <v>341</v>
      </c>
      <c r="B346" s="10" t="s">
        <v>2053</v>
      </c>
      <c r="C346" s="10" t="s">
        <v>2054</v>
      </c>
      <c r="D346" s="13">
        <v>93.99</v>
      </c>
      <c r="E346" s="11">
        <v>40</v>
      </c>
      <c r="F346" s="11">
        <f t="shared" si="5"/>
        <v>3759.6</v>
      </c>
      <c r="G346" s="10"/>
      <c r="H346" s="12">
        <v>134</v>
      </c>
      <c r="I346" s="16" t="s">
        <v>2054</v>
      </c>
      <c r="J346" s="16" t="s">
        <v>2055</v>
      </c>
      <c r="K346" s="16" t="s">
        <v>2056</v>
      </c>
      <c r="L346" s="16" t="s">
        <v>2057</v>
      </c>
      <c r="M346" s="16" t="s">
        <v>2055</v>
      </c>
      <c r="N346" s="16" t="s">
        <v>2058</v>
      </c>
      <c r="O346" s="17"/>
    </row>
    <row r="347" spans="1:15" ht="18" customHeight="1">
      <c r="A347" s="9">
        <f>343-1</f>
        <v>342</v>
      </c>
      <c r="B347" s="10" t="s">
        <v>2059</v>
      </c>
      <c r="C347" s="10" t="s">
        <v>2060</v>
      </c>
      <c r="D347" s="13">
        <v>93.99</v>
      </c>
      <c r="E347" s="11">
        <v>32</v>
      </c>
      <c r="F347" s="11">
        <f t="shared" si="5"/>
        <v>3007.68</v>
      </c>
      <c r="G347" s="10"/>
      <c r="H347" s="12">
        <v>107.2</v>
      </c>
      <c r="I347" s="16" t="s">
        <v>2060</v>
      </c>
      <c r="J347" s="16" t="s">
        <v>2061</v>
      </c>
      <c r="K347" s="16" t="s">
        <v>2062</v>
      </c>
      <c r="L347" s="16" t="s">
        <v>2063</v>
      </c>
      <c r="M347" s="16" t="s">
        <v>2061</v>
      </c>
      <c r="N347" s="16" t="s">
        <v>2064</v>
      </c>
      <c r="O347" s="17"/>
    </row>
    <row r="348" spans="1:15" ht="18" customHeight="1">
      <c r="A348" s="9">
        <f>344-1</f>
        <v>343</v>
      </c>
      <c r="B348" s="10" t="s">
        <v>2065</v>
      </c>
      <c r="C348" s="10" t="s">
        <v>2066</v>
      </c>
      <c r="D348" s="13">
        <v>93.99</v>
      </c>
      <c r="E348" s="11">
        <v>24</v>
      </c>
      <c r="F348" s="11">
        <f t="shared" si="5"/>
        <v>2255.7600000000002</v>
      </c>
      <c r="G348" s="10"/>
      <c r="H348" s="12">
        <v>80.400000000000006</v>
      </c>
      <c r="I348" s="16" t="s">
        <v>2066</v>
      </c>
      <c r="J348" s="16" t="s">
        <v>2067</v>
      </c>
      <c r="K348" s="16" t="s">
        <v>2068</v>
      </c>
      <c r="L348" s="16" t="s">
        <v>2069</v>
      </c>
      <c r="M348" s="16" t="s">
        <v>2067</v>
      </c>
      <c r="N348" s="16" t="s">
        <v>2070</v>
      </c>
      <c r="O348" s="17"/>
    </row>
    <row r="349" spans="1:15" ht="18" customHeight="1">
      <c r="A349" s="9">
        <f>345-1</f>
        <v>344</v>
      </c>
      <c r="B349" s="10" t="s">
        <v>2071</v>
      </c>
      <c r="C349" s="10" t="s">
        <v>2072</v>
      </c>
      <c r="D349" s="13">
        <v>93.99</v>
      </c>
      <c r="E349" s="11">
        <v>40</v>
      </c>
      <c r="F349" s="11">
        <f t="shared" si="5"/>
        <v>3759.6</v>
      </c>
      <c r="G349" s="10"/>
      <c r="H349" s="12">
        <v>134</v>
      </c>
      <c r="I349" s="16" t="s">
        <v>2072</v>
      </c>
      <c r="J349" s="16" t="s">
        <v>2073</v>
      </c>
      <c r="K349" s="16" t="s">
        <v>2074</v>
      </c>
      <c r="L349" s="16" t="s">
        <v>2075</v>
      </c>
      <c r="M349" s="16" t="s">
        <v>2073</v>
      </c>
      <c r="N349" s="16" t="s">
        <v>2076</v>
      </c>
      <c r="O349" s="17"/>
    </row>
    <row r="350" spans="1:15" ht="18" customHeight="1">
      <c r="A350" s="9">
        <f>346-1</f>
        <v>345</v>
      </c>
      <c r="B350" s="10" t="s">
        <v>2077</v>
      </c>
      <c r="C350" s="10" t="s">
        <v>2078</v>
      </c>
      <c r="D350" s="13">
        <v>93.99</v>
      </c>
      <c r="E350" s="11">
        <v>48</v>
      </c>
      <c r="F350" s="11">
        <f t="shared" si="5"/>
        <v>4511.5200000000004</v>
      </c>
      <c r="G350" s="10"/>
      <c r="H350" s="12">
        <v>161.28</v>
      </c>
      <c r="I350" s="16" t="s">
        <v>2078</v>
      </c>
      <c r="J350" s="16" t="s">
        <v>2079</v>
      </c>
      <c r="K350" s="16" t="s">
        <v>2080</v>
      </c>
      <c r="L350" s="16" t="s">
        <v>2081</v>
      </c>
      <c r="M350" s="16" t="s">
        <v>2079</v>
      </c>
      <c r="N350" s="16" t="s">
        <v>2082</v>
      </c>
      <c r="O350" s="17"/>
    </row>
    <row r="351" spans="1:15" ht="18" customHeight="1">
      <c r="A351" s="9">
        <f>347-1</f>
        <v>346</v>
      </c>
      <c r="B351" s="10" t="s">
        <v>2083</v>
      </c>
      <c r="C351" s="10" t="s">
        <v>2084</v>
      </c>
      <c r="D351" s="13">
        <v>93.99</v>
      </c>
      <c r="E351" s="11">
        <v>31.4</v>
      </c>
      <c r="F351" s="11">
        <f t="shared" si="5"/>
        <v>2951.29</v>
      </c>
      <c r="G351" s="10"/>
      <c r="H351" s="12">
        <v>105.5</v>
      </c>
      <c r="I351" s="16" t="s">
        <v>2084</v>
      </c>
      <c r="J351" s="16" t="s">
        <v>2085</v>
      </c>
      <c r="K351" s="16" t="s">
        <v>2086</v>
      </c>
      <c r="L351" s="16" t="s">
        <v>2087</v>
      </c>
      <c r="M351" s="16" t="s">
        <v>2085</v>
      </c>
      <c r="N351" s="16" t="s">
        <v>2088</v>
      </c>
      <c r="O351" s="17"/>
    </row>
    <row r="352" spans="1:15" ht="18" customHeight="1">
      <c r="A352" s="9">
        <f>348-1</f>
        <v>347</v>
      </c>
      <c r="B352" s="10" t="s">
        <v>2089</v>
      </c>
      <c r="C352" s="10" t="s">
        <v>2090</v>
      </c>
      <c r="D352" s="13">
        <v>93.99</v>
      </c>
      <c r="E352" s="11">
        <v>43</v>
      </c>
      <c r="F352" s="11">
        <f t="shared" si="5"/>
        <v>4041.57</v>
      </c>
      <c r="G352" s="10"/>
      <c r="H352" s="12">
        <v>144.47999999999999</v>
      </c>
      <c r="I352" s="16" t="s">
        <v>2090</v>
      </c>
      <c r="J352" s="16" t="s">
        <v>2091</v>
      </c>
      <c r="K352" s="16" t="s">
        <v>2092</v>
      </c>
      <c r="L352" s="16" t="s">
        <v>2093</v>
      </c>
      <c r="M352" s="16" t="s">
        <v>2091</v>
      </c>
      <c r="N352" s="16" t="s">
        <v>2094</v>
      </c>
      <c r="O352" s="17"/>
    </row>
    <row r="353" spans="1:15" ht="18" customHeight="1">
      <c r="A353" s="9">
        <f>349-1</f>
        <v>348</v>
      </c>
      <c r="B353" s="10" t="s">
        <v>2095</v>
      </c>
      <c r="C353" s="10" t="s">
        <v>2096</v>
      </c>
      <c r="D353" s="13">
        <v>93.99</v>
      </c>
      <c r="E353" s="11">
        <v>24</v>
      </c>
      <c r="F353" s="11">
        <f t="shared" si="5"/>
        <v>2255.7600000000002</v>
      </c>
      <c r="G353" s="10"/>
      <c r="H353" s="12">
        <v>80.64</v>
      </c>
      <c r="I353" s="16" t="s">
        <v>2096</v>
      </c>
      <c r="J353" s="16" t="s">
        <v>2097</v>
      </c>
      <c r="K353" s="16" t="s">
        <v>2098</v>
      </c>
      <c r="L353" s="16" t="s">
        <v>2099</v>
      </c>
      <c r="M353" s="16" t="s">
        <v>2097</v>
      </c>
      <c r="N353" s="16" t="s">
        <v>2100</v>
      </c>
      <c r="O353" s="17"/>
    </row>
    <row r="354" spans="1:15" ht="18" customHeight="1">
      <c r="A354" s="9">
        <f>350-1</f>
        <v>349</v>
      </c>
      <c r="B354" s="10" t="s">
        <v>2101</v>
      </c>
      <c r="C354" s="10" t="s">
        <v>2102</v>
      </c>
      <c r="D354" s="13">
        <v>93.99</v>
      </c>
      <c r="E354" s="11">
        <v>8</v>
      </c>
      <c r="F354" s="11">
        <f t="shared" si="5"/>
        <v>751.92</v>
      </c>
      <c r="G354" s="10"/>
      <c r="H354" s="12">
        <v>26.88</v>
      </c>
      <c r="I354" s="16" t="s">
        <v>2102</v>
      </c>
      <c r="J354" s="16" t="s">
        <v>2103</v>
      </c>
      <c r="K354" s="16" t="s">
        <v>2104</v>
      </c>
      <c r="L354" s="16" t="s">
        <v>2105</v>
      </c>
      <c r="M354" s="16" t="s">
        <v>2103</v>
      </c>
      <c r="N354" s="16" t="s">
        <v>2106</v>
      </c>
      <c r="O354" s="17"/>
    </row>
    <row r="355" spans="1:15" ht="18" customHeight="1">
      <c r="A355" s="9">
        <f>351-1</f>
        <v>350</v>
      </c>
      <c r="B355" s="10" t="s">
        <v>2107</v>
      </c>
      <c r="C355" s="10" t="s">
        <v>2108</v>
      </c>
      <c r="D355" s="13">
        <v>93.99</v>
      </c>
      <c r="E355" s="11">
        <v>32</v>
      </c>
      <c r="F355" s="11">
        <f t="shared" si="5"/>
        <v>3007.68</v>
      </c>
      <c r="G355" s="10"/>
      <c r="H355" s="12">
        <v>107.52</v>
      </c>
      <c r="I355" s="16" t="s">
        <v>2108</v>
      </c>
      <c r="J355" s="16" t="s">
        <v>2109</v>
      </c>
      <c r="K355" s="16" t="s">
        <v>2110</v>
      </c>
      <c r="L355" s="16" t="s">
        <v>2111</v>
      </c>
      <c r="M355" s="16" t="s">
        <v>2109</v>
      </c>
      <c r="N355" s="16" t="s">
        <v>2112</v>
      </c>
      <c r="O355" s="17"/>
    </row>
    <row r="356" spans="1:15" ht="18" customHeight="1">
      <c r="A356" s="9">
        <f>352-1</f>
        <v>351</v>
      </c>
      <c r="B356" s="10" t="s">
        <v>2113</v>
      </c>
      <c r="C356" s="10" t="s">
        <v>2114</v>
      </c>
      <c r="D356" s="13">
        <v>93.99</v>
      </c>
      <c r="E356" s="11">
        <v>35.799999999999997</v>
      </c>
      <c r="F356" s="11">
        <f t="shared" si="5"/>
        <v>3364.84</v>
      </c>
      <c r="G356" s="10"/>
      <c r="H356" s="12">
        <v>120.29</v>
      </c>
      <c r="I356" s="16" t="s">
        <v>2114</v>
      </c>
      <c r="J356" s="16" t="s">
        <v>2115</v>
      </c>
      <c r="K356" s="16" t="s">
        <v>2116</v>
      </c>
      <c r="L356" s="16" t="s">
        <v>2117</v>
      </c>
      <c r="M356" s="16" t="s">
        <v>2115</v>
      </c>
      <c r="N356" s="16" t="s">
        <v>2118</v>
      </c>
      <c r="O356" s="17"/>
    </row>
    <row r="357" spans="1:15" ht="18" customHeight="1">
      <c r="A357" s="9">
        <f>353-1</f>
        <v>352</v>
      </c>
      <c r="B357" s="10" t="s">
        <v>2119</v>
      </c>
      <c r="C357" s="10" t="s">
        <v>2120</v>
      </c>
      <c r="D357" s="13">
        <v>93.99</v>
      </c>
      <c r="E357" s="11">
        <v>32</v>
      </c>
      <c r="F357" s="11">
        <f t="shared" si="5"/>
        <v>3007.68</v>
      </c>
      <c r="G357" s="10"/>
      <c r="H357" s="12">
        <v>107.52</v>
      </c>
      <c r="I357" s="16" t="s">
        <v>2120</v>
      </c>
      <c r="J357" s="16" t="s">
        <v>2121</v>
      </c>
      <c r="K357" s="16" t="s">
        <v>2122</v>
      </c>
      <c r="L357" s="16" t="s">
        <v>2123</v>
      </c>
      <c r="M357" s="16" t="s">
        <v>2121</v>
      </c>
      <c r="N357" s="16" t="s">
        <v>2124</v>
      </c>
      <c r="O357" s="17"/>
    </row>
    <row r="358" spans="1:15" ht="18" customHeight="1">
      <c r="A358" s="9">
        <f>354-1</f>
        <v>353</v>
      </c>
      <c r="B358" s="10" t="s">
        <v>2125</v>
      </c>
      <c r="C358" s="10" t="s">
        <v>2126</v>
      </c>
      <c r="D358" s="13">
        <v>93.99</v>
      </c>
      <c r="E358" s="11">
        <v>32</v>
      </c>
      <c r="F358" s="11">
        <f t="shared" si="5"/>
        <v>3007.68</v>
      </c>
      <c r="G358" s="10"/>
      <c r="H358" s="12">
        <v>107.52</v>
      </c>
      <c r="I358" s="16" t="s">
        <v>2126</v>
      </c>
      <c r="J358" s="16" t="s">
        <v>2127</v>
      </c>
      <c r="K358" s="16" t="s">
        <v>2128</v>
      </c>
      <c r="L358" s="16" t="s">
        <v>2129</v>
      </c>
      <c r="M358" s="16" t="s">
        <v>2127</v>
      </c>
      <c r="N358" s="16" t="s">
        <v>2130</v>
      </c>
      <c r="O358" s="17"/>
    </row>
    <row r="359" spans="1:15" ht="18" customHeight="1">
      <c r="A359" s="9">
        <f>355-1</f>
        <v>354</v>
      </c>
      <c r="B359" s="10" t="s">
        <v>2131</v>
      </c>
      <c r="C359" s="10" t="s">
        <v>2132</v>
      </c>
      <c r="D359" s="13">
        <v>93.99</v>
      </c>
      <c r="E359" s="11">
        <v>56</v>
      </c>
      <c r="F359" s="11">
        <f t="shared" si="5"/>
        <v>5263.44</v>
      </c>
      <c r="G359" s="10"/>
      <c r="H359" s="12">
        <v>188.16</v>
      </c>
      <c r="I359" s="16" t="s">
        <v>2132</v>
      </c>
      <c r="J359" s="16" t="s">
        <v>2133</v>
      </c>
      <c r="K359" s="16" t="s">
        <v>2134</v>
      </c>
      <c r="L359" s="16" t="s">
        <v>2135</v>
      </c>
      <c r="M359" s="16" t="s">
        <v>2133</v>
      </c>
      <c r="N359" s="16" t="s">
        <v>2136</v>
      </c>
      <c r="O359" s="17"/>
    </row>
    <row r="360" spans="1:15" ht="18" customHeight="1">
      <c r="A360" s="9">
        <f>356-1</f>
        <v>355</v>
      </c>
      <c r="B360" s="10" t="s">
        <v>2137</v>
      </c>
      <c r="C360" s="10" t="s">
        <v>2138</v>
      </c>
      <c r="D360" s="13">
        <v>93.99</v>
      </c>
      <c r="E360" s="11">
        <v>54</v>
      </c>
      <c r="F360" s="11">
        <f t="shared" si="5"/>
        <v>5075.46</v>
      </c>
      <c r="G360" s="10"/>
      <c r="H360" s="12">
        <v>181.44</v>
      </c>
      <c r="I360" s="16" t="s">
        <v>2138</v>
      </c>
      <c r="J360" s="16" t="s">
        <v>2139</v>
      </c>
      <c r="K360" s="16" t="s">
        <v>2140</v>
      </c>
      <c r="L360" s="16" t="s">
        <v>2141</v>
      </c>
      <c r="M360" s="16" t="s">
        <v>2139</v>
      </c>
      <c r="N360" s="16" t="s">
        <v>2142</v>
      </c>
      <c r="O360" s="17"/>
    </row>
    <row r="361" spans="1:15" ht="18" customHeight="1">
      <c r="A361" s="9">
        <f>357-1</f>
        <v>356</v>
      </c>
      <c r="B361" s="10" t="s">
        <v>2143</v>
      </c>
      <c r="C361" s="10" t="s">
        <v>2144</v>
      </c>
      <c r="D361" s="13">
        <v>93.99</v>
      </c>
      <c r="E361" s="11">
        <v>32</v>
      </c>
      <c r="F361" s="11">
        <f t="shared" si="5"/>
        <v>3007.68</v>
      </c>
      <c r="G361" s="10"/>
      <c r="H361" s="12">
        <v>107.52</v>
      </c>
      <c r="I361" s="16" t="s">
        <v>2144</v>
      </c>
      <c r="J361" s="16" t="s">
        <v>2145</v>
      </c>
      <c r="K361" s="16" t="s">
        <v>2146</v>
      </c>
      <c r="L361" s="16" t="s">
        <v>2147</v>
      </c>
      <c r="M361" s="16" t="s">
        <v>2145</v>
      </c>
      <c r="N361" s="16" t="s">
        <v>2148</v>
      </c>
      <c r="O361" s="17"/>
    </row>
    <row r="362" spans="1:15" ht="18" customHeight="1">
      <c r="A362" s="9">
        <f>358-1</f>
        <v>357</v>
      </c>
      <c r="B362" s="10" t="s">
        <v>2149</v>
      </c>
      <c r="C362" s="10" t="s">
        <v>2150</v>
      </c>
      <c r="D362" s="13">
        <v>93.99</v>
      </c>
      <c r="E362" s="11">
        <v>27</v>
      </c>
      <c r="F362" s="11">
        <f t="shared" si="5"/>
        <v>2537.73</v>
      </c>
      <c r="G362" s="10"/>
      <c r="H362" s="12">
        <v>90.72</v>
      </c>
      <c r="I362" s="16" t="s">
        <v>2150</v>
      </c>
      <c r="J362" s="16" t="s">
        <v>2151</v>
      </c>
      <c r="K362" s="16" t="s">
        <v>2152</v>
      </c>
      <c r="L362" s="16" t="s">
        <v>2153</v>
      </c>
      <c r="M362" s="16" t="s">
        <v>2151</v>
      </c>
      <c r="N362" s="16" t="s">
        <v>2154</v>
      </c>
      <c r="O362" s="17"/>
    </row>
    <row r="363" spans="1:15" ht="18" customHeight="1">
      <c r="A363" s="9">
        <f>359-1</f>
        <v>358</v>
      </c>
      <c r="B363" s="10" t="s">
        <v>2155</v>
      </c>
      <c r="C363" s="10" t="s">
        <v>2156</v>
      </c>
      <c r="D363" s="13">
        <v>93.99</v>
      </c>
      <c r="E363" s="11">
        <v>62</v>
      </c>
      <c r="F363" s="11">
        <f t="shared" si="5"/>
        <v>5827.38</v>
      </c>
      <c r="G363" s="10"/>
      <c r="H363" s="12">
        <v>208.32</v>
      </c>
      <c r="I363" s="16" t="s">
        <v>2156</v>
      </c>
      <c r="J363" s="16" t="s">
        <v>2157</v>
      </c>
      <c r="K363" s="16" t="s">
        <v>2158</v>
      </c>
      <c r="L363" s="16" t="s">
        <v>2159</v>
      </c>
      <c r="M363" s="16" t="s">
        <v>2157</v>
      </c>
      <c r="N363" s="16" t="s">
        <v>2160</v>
      </c>
      <c r="O363" s="17"/>
    </row>
    <row r="364" spans="1:15" ht="18" customHeight="1">
      <c r="A364" s="9">
        <f>360-1</f>
        <v>359</v>
      </c>
      <c r="B364" s="10" t="s">
        <v>2161</v>
      </c>
      <c r="C364" s="10" t="s">
        <v>2162</v>
      </c>
      <c r="D364" s="13">
        <v>93.99</v>
      </c>
      <c r="E364" s="11">
        <v>32</v>
      </c>
      <c r="F364" s="11">
        <f t="shared" si="5"/>
        <v>3007.68</v>
      </c>
      <c r="G364" s="10"/>
      <c r="H364" s="12">
        <v>107.2</v>
      </c>
      <c r="I364" s="16" t="s">
        <v>2162</v>
      </c>
      <c r="J364" s="16" t="s">
        <v>2163</v>
      </c>
      <c r="K364" s="16" t="s">
        <v>2164</v>
      </c>
      <c r="L364" s="16" t="s">
        <v>2165</v>
      </c>
      <c r="M364" s="16" t="s">
        <v>2163</v>
      </c>
      <c r="N364" s="16" t="s">
        <v>2166</v>
      </c>
      <c r="O364" s="17"/>
    </row>
    <row r="365" spans="1:15" ht="18" customHeight="1">
      <c r="A365" s="9">
        <f>361-1</f>
        <v>360</v>
      </c>
      <c r="B365" s="10" t="s">
        <v>2167</v>
      </c>
      <c r="C365" s="10" t="s">
        <v>2168</v>
      </c>
      <c r="D365" s="13">
        <v>93.99</v>
      </c>
      <c r="E365" s="11">
        <v>32</v>
      </c>
      <c r="F365" s="11">
        <f t="shared" si="5"/>
        <v>3007.68</v>
      </c>
      <c r="G365" s="10"/>
      <c r="H365" s="12">
        <v>107.52</v>
      </c>
      <c r="I365" s="16" t="s">
        <v>2168</v>
      </c>
      <c r="J365" s="16" t="s">
        <v>2169</v>
      </c>
      <c r="K365" s="16" t="s">
        <v>2170</v>
      </c>
      <c r="L365" s="16" t="s">
        <v>2171</v>
      </c>
      <c r="M365" s="16" t="s">
        <v>2169</v>
      </c>
      <c r="N365" s="16" t="s">
        <v>2172</v>
      </c>
      <c r="O365" s="17"/>
    </row>
    <row r="366" spans="1:15" ht="18" customHeight="1">
      <c r="A366" s="9">
        <f>362-1</f>
        <v>361</v>
      </c>
      <c r="B366" s="10" t="s">
        <v>2173</v>
      </c>
      <c r="C366" s="10" t="s">
        <v>2174</v>
      </c>
      <c r="D366" s="13">
        <v>93.99</v>
      </c>
      <c r="E366" s="11">
        <v>32.5</v>
      </c>
      <c r="F366" s="11">
        <f t="shared" si="5"/>
        <v>3054.68</v>
      </c>
      <c r="G366" s="10"/>
      <c r="H366" s="12">
        <v>108.88</v>
      </c>
      <c r="I366" s="16" t="s">
        <v>2174</v>
      </c>
      <c r="J366" s="16" t="s">
        <v>2175</v>
      </c>
      <c r="K366" s="16" t="s">
        <v>2176</v>
      </c>
      <c r="L366" s="16" t="s">
        <v>2177</v>
      </c>
      <c r="M366" s="16" t="s">
        <v>2175</v>
      </c>
      <c r="N366" s="16" t="s">
        <v>2178</v>
      </c>
      <c r="O366" s="17"/>
    </row>
    <row r="367" spans="1:15" ht="18" customHeight="1">
      <c r="A367" s="9">
        <f>363-1</f>
        <v>362</v>
      </c>
      <c r="B367" s="10" t="s">
        <v>2179</v>
      </c>
      <c r="C367" s="10" t="s">
        <v>2180</v>
      </c>
      <c r="D367" s="13">
        <v>93.99</v>
      </c>
      <c r="E367" s="11">
        <v>9</v>
      </c>
      <c r="F367" s="11">
        <f t="shared" si="5"/>
        <v>845.91</v>
      </c>
      <c r="G367" s="10"/>
      <c r="H367" s="12">
        <v>30.15</v>
      </c>
      <c r="I367" s="16" t="s">
        <v>2180</v>
      </c>
      <c r="J367" s="16" t="s">
        <v>2181</v>
      </c>
      <c r="K367" s="16" t="s">
        <v>2182</v>
      </c>
      <c r="L367" s="16" t="s">
        <v>2183</v>
      </c>
      <c r="M367" s="16" t="s">
        <v>2181</v>
      </c>
      <c r="N367" s="16" t="s">
        <v>2184</v>
      </c>
      <c r="O367" s="17"/>
    </row>
    <row r="368" spans="1:15" ht="18" customHeight="1">
      <c r="A368" s="9">
        <f>364-1</f>
        <v>363</v>
      </c>
      <c r="B368" s="10" t="s">
        <v>2185</v>
      </c>
      <c r="C368" s="10" t="s">
        <v>2186</v>
      </c>
      <c r="D368" s="13">
        <v>93.99</v>
      </c>
      <c r="E368" s="11">
        <v>30.5</v>
      </c>
      <c r="F368" s="11">
        <f t="shared" si="5"/>
        <v>2866.7</v>
      </c>
      <c r="G368" s="10"/>
      <c r="H368" s="12">
        <v>102.18</v>
      </c>
      <c r="I368" s="16" t="s">
        <v>2186</v>
      </c>
      <c r="J368" s="16" t="s">
        <v>2187</v>
      </c>
      <c r="K368" s="16" t="s">
        <v>2188</v>
      </c>
      <c r="L368" s="16" t="s">
        <v>2189</v>
      </c>
      <c r="M368" s="16" t="s">
        <v>2187</v>
      </c>
      <c r="N368" s="16" t="s">
        <v>2190</v>
      </c>
      <c r="O368" s="17"/>
    </row>
    <row r="369" spans="1:15" ht="18" customHeight="1">
      <c r="A369" s="9">
        <f>365-1</f>
        <v>364</v>
      </c>
      <c r="B369" s="10" t="s">
        <v>2191</v>
      </c>
      <c r="C369" s="10" t="s">
        <v>2192</v>
      </c>
      <c r="D369" s="13">
        <v>93.99</v>
      </c>
      <c r="E369" s="11">
        <v>32</v>
      </c>
      <c r="F369" s="11">
        <f t="shared" si="5"/>
        <v>3007.68</v>
      </c>
      <c r="G369" s="10"/>
      <c r="H369" s="12">
        <v>107.2</v>
      </c>
      <c r="I369" s="16" t="s">
        <v>2192</v>
      </c>
      <c r="J369" s="16" t="s">
        <v>2193</v>
      </c>
      <c r="K369" s="16" t="s">
        <v>2194</v>
      </c>
      <c r="L369" s="16" t="s">
        <v>2195</v>
      </c>
      <c r="M369" s="16" t="s">
        <v>2193</v>
      </c>
      <c r="N369" s="16" t="s">
        <v>2196</v>
      </c>
      <c r="O369" s="17"/>
    </row>
    <row r="370" spans="1:15" ht="18" customHeight="1">
      <c r="A370" s="9">
        <f>366-1</f>
        <v>365</v>
      </c>
      <c r="B370" s="10" t="s">
        <v>2197</v>
      </c>
      <c r="C370" s="10" t="s">
        <v>2198</v>
      </c>
      <c r="D370" s="13">
        <v>93.99</v>
      </c>
      <c r="E370" s="11">
        <v>46.3</v>
      </c>
      <c r="F370" s="11">
        <f t="shared" si="5"/>
        <v>4351.74</v>
      </c>
      <c r="G370" s="10"/>
      <c r="H370" s="12">
        <v>155.57</v>
      </c>
      <c r="I370" s="16" t="s">
        <v>2198</v>
      </c>
      <c r="J370" s="16" t="s">
        <v>2199</v>
      </c>
      <c r="K370" s="16" t="s">
        <v>2200</v>
      </c>
      <c r="L370" s="16" t="s">
        <v>2201</v>
      </c>
      <c r="M370" s="16" t="s">
        <v>2199</v>
      </c>
      <c r="N370" s="16" t="s">
        <v>2202</v>
      </c>
      <c r="O370" s="17"/>
    </row>
    <row r="371" spans="1:15" ht="18" customHeight="1">
      <c r="A371" s="9">
        <f>367-1</f>
        <v>366</v>
      </c>
      <c r="B371" s="10" t="s">
        <v>2203</v>
      </c>
      <c r="C371" s="10" t="s">
        <v>2204</v>
      </c>
      <c r="D371" s="13">
        <v>93.99</v>
      </c>
      <c r="E371" s="11">
        <v>8</v>
      </c>
      <c r="F371" s="11">
        <f t="shared" si="5"/>
        <v>751.92</v>
      </c>
      <c r="G371" s="10"/>
      <c r="H371" s="12">
        <v>26.8</v>
      </c>
      <c r="I371" s="16" t="s">
        <v>2204</v>
      </c>
      <c r="J371" s="16" t="s">
        <v>2205</v>
      </c>
      <c r="K371" s="16" t="s">
        <v>2206</v>
      </c>
      <c r="L371" s="16" t="s">
        <v>2207</v>
      </c>
      <c r="M371" s="16" t="s">
        <v>2205</v>
      </c>
      <c r="N371" s="16" t="s">
        <v>2208</v>
      </c>
      <c r="O371" s="17"/>
    </row>
    <row r="372" spans="1:15" ht="18" customHeight="1">
      <c r="A372" s="9">
        <f>368-1</f>
        <v>367</v>
      </c>
      <c r="B372" s="10" t="s">
        <v>2209</v>
      </c>
      <c r="C372" s="10" t="s">
        <v>2210</v>
      </c>
      <c r="D372" s="13">
        <v>93.99</v>
      </c>
      <c r="E372" s="11">
        <v>37.700000000000003</v>
      </c>
      <c r="F372" s="11">
        <f t="shared" si="5"/>
        <v>3543.42</v>
      </c>
      <c r="G372" s="10"/>
      <c r="H372" s="12">
        <v>126.67</v>
      </c>
      <c r="I372" s="16" t="s">
        <v>2210</v>
      </c>
      <c r="J372" s="16" t="s">
        <v>2211</v>
      </c>
      <c r="K372" s="16" t="s">
        <v>2212</v>
      </c>
      <c r="L372" s="16" t="s">
        <v>2213</v>
      </c>
      <c r="M372" s="16" t="s">
        <v>2211</v>
      </c>
      <c r="N372" s="16" t="s">
        <v>2214</v>
      </c>
      <c r="O372" s="17"/>
    </row>
    <row r="373" spans="1:15" ht="18" customHeight="1">
      <c r="A373" s="9">
        <f>369-1</f>
        <v>368</v>
      </c>
      <c r="B373" s="10" t="s">
        <v>2215</v>
      </c>
      <c r="C373" s="10" t="s">
        <v>2216</v>
      </c>
      <c r="D373" s="13">
        <v>93.99</v>
      </c>
      <c r="E373" s="11">
        <v>29.2</v>
      </c>
      <c r="F373" s="11">
        <f t="shared" si="5"/>
        <v>2744.51</v>
      </c>
      <c r="G373" s="10"/>
      <c r="H373" s="12">
        <v>98.11</v>
      </c>
      <c r="I373" s="16" t="s">
        <v>2216</v>
      </c>
      <c r="J373" s="16" t="s">
        <v>2217</v>
      </c>
      <c r="K373" s="16" t="s">
        <v>2218</v>
      </c>
      <c r="L373" s="16" t="s">
        <v>2219</v>
      </c>
      <c r="M373" s="16" t="s">
        <v>2217</v>
      </c>
      <c r="N373" s="16" t="s">
        <v>2220</v>
      </c>
      <c r="O373" s="17"/>
    </row>
    <row r="374" spans="1:15" ht="18" customHeight="1">
      <c r="A374" s="9">
        <f>370-1</f>
        <v>369</v>
      </c>
      <c r="B374" s="10" t="s">
        <v>2221</v>
      </c>
      <c r="C374" s="10" t="s">
        <v>2222</v>
      </c>
      <c r="D374" s="13">
        <v>93.99</v>
      </c>
      <c r="E374" s="11">
        <v>24</v>
      </c>
      <c r="F374" s="11">
        <f t="shared" si="5"/>
        <v>2255.7600000000002</v>
      </c>
      <c r="G374" s="10"/>
      <c r="H374" s="12">
        <v>80.64</v>
      </c>
      <c r="I374" s="16" t="s">
        <v>2222</v>
      </c>
      <c r="J374" s="16" t="s">
        <v>2223</v>
      </c>
      <c r="K374" s="16" t="s">
        <v>2224</v>
      </c>
      <c r="L374" s="16" t="s">
        <v>2225</v>
      </c>
      <c r="M374" s="16" t="s">
        <v>2223</v>
      </c>
      <c r="N374" s="16" t="s">
        <v>2226</v>
      </c>
      <c r="O374" s="17"/>
    </row>
    <row r="375" spans="1:15" ht="18" customHeight="1">
      <c r="A375" s="9">
        <f>371-1</f>
        <v>370</v>
      </c>
      <c r="B375" s="10" t="s">
        <v>2227</v>
      </c>
      <c r="C375" s="10" t="s">
        <v>942</v>
      </c>
      <c r="D375" s="13">
        <v>93.99</v>
      </c>
      <c r="E375" s="11">
        <v>34.5</v>
      </c>
      <c r="F375" s="11">
        <f t="shared" si="5"/>
        <v>3242.66</v>
      </c>
      <c r="G375" s="10"/>
      <c r="H375" s="12">
        <v>115.92</v>
      </c>
      <c r="I375" s="16" t="s">
        <v>942</v>
      </c>
      <c r="J375" s="16" t="s">
        <v>2228</v>
      </c>
      <c r="K375" s="16" t="s">
        <v>2229</v>
      </c>
      <c r="L375" s="16" t="s">
        <v>2230</v>
      </c>
      <c r="M375" s="16" t="s">
        <v>2228</v>
      </c>
      <c r="N375" s="16" t="s">
        <v>2231</v>
      </c>
      <c r="O375" s="17"/>
    </row>
    <row r="376" spans="1:15" ht="18" customHeight="1">
      <c r="A376" s="9">
        <f>372-1</f>
        <v>371</v>
      </c>
      <c r="B376" s="10" t="s">
        <v>2232</v>
      </c>
      <c r="C376" s="10" t="s">
        <v>2233</v>
      </c>
      <c r="D376" s="13">
        <v>93.99</v>
      </c>
      <c r="E376" s="11">
        <v>48</v>
      </c>
      <c r="F376" s="11">
        <f t="shared" si="5"/>
        <v>4511.5200000000004</v>
      </c>
      <c r="G376" s="10"/>
      <c r="H376" s="12">
        <v>161.28</v>
      </c>
      <c r="I376" s="16" t="s">
        <v>2233</v>
      </c>
      <c r="J376" s="16" t="s">
        <v>2234</v>
      </c>
      <c r="K376" s="16" t="s">
        <v>2235</v>
      </c>
      <c r="L376" s="16" t="s">
        <v>2236</v>
      </c>
      <c r="M376" s="16" t="s">
        <v>2234</v>
      </c>
      <c r="N376" s="16" t="s">
        <v>2237</v>
      </c>
      <c r="O376" s="17"/>
    </row>
    <row r="377" spans="1:15" ht="18" customHeight="1">
      <c r="A377" s="9">
        <f>373-1</f>
        <v>372</v>
      </c>
      <c r="B377" s="10" t="s">
        <v>2238</v>
      </c>
      <c r="C377" s="10" t="s">
        <v>2239</v>
      </c>
      <c r="D377" s="13">
        <v>93.99</v>
      </c>
      <c r="E377" s="11">
        <v>56</v>
      </c>
      <c r="F377" s="11">
        <f t="shared" si="5"/>
        <v>5263.44</v>
      </c>
      <c r="G377" s="10"/>
      <c r="H377" s="12">
        <v>188.16</v>
      </c>
      <c r="I377" s="16" t="s">
        <v>2239</v>
      </c>
      <c r="J377" s="16" t="s">
        <v>2240</v>
      </c>
      <c r="K377" s="16" t="s">
        <v>2241</v>
      </c>
      <c r="L377" s="16" t="s">
        <v>2242</v>
      </c>
      <c r="M377" s="16" t="s">
        <v>2240</v>
      </c>
      <c r="N377" s="16" t="s">
        <v>2243</v>
      </c>
      <c r="O377" s="17"/>
    </row>
    <row r="378" spans="1:15" ht="18" customHeight="1">
      <c r="A378" s="9">
        <f>374-1</f>
        <v>373</v>
      </c>
      <c r="B378" s="10" t="s">
        <v>2244</v>
      </c>
      <c r="C378" s="10" t="s">
        <v>2245</v>
      </c>
      <c r="D378" s="13">
        <v>93.99</v>
      </c>
      <c r="E378" s="11">
        <v>40</v>
      </c>
      <c r="F378" s="11">
        <f t="shared" si="5"/>
        <v>3759.6</v>
      </c>
      <c r="G378" s="10"/>
      <c r="H378" s="12">
        <v>134</v>
      </c>
      <c r="I378" s="16" t="s">
        <v>2245</v>
      </c>
      <c r="J378" s="16" t="s">
        <v>2246</v>
      </c>
      <c r="K378" s="16" t="s">
        <v>2247</v>
      </c>
      <c r="L378" s="16" t="s">
        <v>2248</v>
      </c>
      <c r="M378" s="16" t="s">
        <v>2246</v>
      </c>
      <c r="N378" s="16" t="s">
        <v>2249</v>
      </c>
      <c r="O378" s="17"/>
    </row>
    <row r="379" spans="1:15" ht="18" customHeight="1">
      <c r="A379" s="9">
        <f>375-1</f>
        <v>374</v>
      </c>
      <c r="B379" s="10" t="s">
        <v>2250</v>
      </c>
      <c r="C379" s="10" t="s">
        <v>2251</v>
      </c>
      <c r="D379" s="13">
        <v>93.99</v>
      </c>
      <c r="E379" s="11">
        <v>8</v>
      </c>
      <c r="F379" s="11">
        <f t="shared" si="5"/>
        <v>751.92</v>
      </c>
      <c r="G379" s="10"/>
      <c r="H379" s="12">
        <v>26.8</v>
      </c>
      <c r="I379" s="16" t="s">
        <v>2251</v>
      </c>
      <c r="J379" s="16" t="s">
        <v>2252</v>
      </c>
      <c r="K379" s="16" t="s">
        <v>2253</v>
      </c>
      <c r="L379" s="16" t="s">
        <v>2254</v>
      </c>
      <c r="M379" s="16" t="s">
        <v>2252</v>
      </c>
      <c r="N379" s="16" t="s">
        <v>2255</v>
      </c>
      <c r="O379" s="17"/>
    </row>
    <row r="380" spans="1:15" ht="18" customHeight="1">
      <c r="A380" s="9">
        <f>376-1</f>
        <v>375</v>
      </c>
      <c r="B380" s="10" t="s">
        <v>2256</v>
      </c>
      <c r="C380" s="10" t="s">
        <v>2257</v>
      </c>
      <c r="D380" s="13">
        <v>93.99</v>
      </c>
      <c r="E380" s="11">
        <v>13.7</v>
      </c>
      <c r="F380" s="11">
        <f t="shared" si="5"/>
        <v>1287.6600000000001</v>
      </c>
      <c r="G380" s="10"/>
      <c r="H380" s="12">
        <v>46.03</v>
      </c>
      <c r="I380" s="16" t="s">
        <v>2257</v>
      </c>
      <c r="J380" s="16" t="s">
        <v>2258</v>
      </c>
      <c r="K380" s="16" t="s">
        <v>2259</v>
      </c>
      <c r="L380" s="16" t="s">
        <v>2260</v>
      </c>
      <c r="M380" s="16" t="s">
        <v>2258</v>
      </c>
      <c r="N380" s="16" t="s">
        <v>2261</v>
      </c>
      <c r="O380" s="17"/>
    </row>
    <row r="381" spans="1:15" ht="18" customHeight="1">
      <c r="A381" s="9">
        <f>377-1</f>
        <v>376</v>
      </c>
      <c r="B381" s="10" t="s">
        <v>2262</v>
      </c>
      <c r="C381" s="10" t="s">
        <v>2263</v>
      </c>
      <c r="D381" s="13">
        <v>93.99</v>
      </c>
      <c r="E381" s="11">
        <v>25.9</v>
      </c>
      <c r="F381" s="11">
        <f t="shared" si="5"/>
        <v>2434.34</v>
      </c>
      <c r="G381" s="10"/>
      <c r="H381" s="12">
        <v>87.02</v>
      </c>
      <c r="I381" s="16" t="s">
        <v>2263</v>
      </c>
      <c r="J381" s="16" t="s">
        <v>2264</v>
      </c>
      <c r="K381" s="16" t="s">
        <v>2265</v>
      </c>
      <c r="L381" s="16" t="s">
        <v>2266</v>
      </c>
      <c r="M381" s="16" t="s">
        <v>2264</v>
      </c>
      <c r="N381" s="16" t="s">
        <v>2267</v>
      </c>
      <c r="O381" s="17"/>
    </row>
    <row r="382" spans="1:15" ht="18" customHeight="1">
      <c r="A382" s="9">
        <f>378-1</f>
        <v>377</v>
      </c>
      <c r="B382" s="10" t="s">
        <v>2268</v>
      </c>
      <c r="C382" s="10" t="s">
        <v>2269</v>
      </c>
      <c r="D382" s="13">
        <v>93.99</v>
      </c>
      <c r="E382" s="11">
        <v>32</v>
      </c>
      <c r="F382" s="11">
        <f t="shared" si="5"/>
        <v>3007.68</v>
      </c>
      <c r="G382" s="10"/>
      <c r="H382" s="12">
        <v>107.52</v>
      </c>
      <c r="I382" s="16" t="s">
        <v>2269</v>
      </c>
      <c r="J382" s="16" t="s">
        <v>2270</v>
      </c>
      <c r="K382" s="16" t="s">
        <v>2271</v>
      </c>
      <c r="L382" s="16" t="s">
        <v>2272</v>
      </c>
      <c r="M382" s="16" t="s">
        <v>2270</v>
      </c>
      <c r="N382" s="16" t="s">
        <v>2273</v>
      </c>
      <c r="O382" s="17"/>
    </row>
    <row r="383" spans="1:15" ht="18" customHeight="1">
      <c r="A383" s="9">
        <f>379-1</f>
        <v>378</v>
      </c>
      <c r="B383" s="10" t="s">
        <v>2274</v>
      </c>
      <c r="C383" s="10" t="s">
        <v>2275</v>
      </c>
      <c r="D383" s="13">
        <v>93.99</v>
      </c>
      <c r="E383" s="11">
        <v>38.9</v>
      </c>
      <c r="F383" s="11">
        <f t="shared" si="5"/>
        <v>3656.21</v>
      </c>
      <c r="G383" s="10"/>
      <c r="H383" s="12">
        <v>130.69999999999999</v>
      </c>
      <c r="I383" s="16" t="s">
        <v>2275</v>
      </c>
      <c r="J383" s="16" t="s">
        <v>2276</v>
      </c>
      <c r="K383" s="16" t="s">
        <v>2277</v>
      </c>
      <c r="L383" s="16" t="s">
        <v>2278</v>
      </c>
      <c r="M383" s="16" t="s">
        <v>2276</v>
      </c>
      <c r="N383" s="16" t="s">
        <v>2279</v>
      </c>
      <c r="O383" s="17"/>
    </row>
    <row r="384" spans="1:15" ht="18" customHeight="1">
      <c r="A384" s="9">
        <f>380-1</f>
        <v>379</v>
      </c>
      <c r="B384" s="10" t="s">
        <v>2280</v>
      </c>
      <c r="C384" s="10" t="s">
        <v>2281</v>
      </c>
      <c r="D384" s="13">
        <v>93.99</v>
      </c>
      <c r="E384" s="11">
        <v>32</v>
      </c>
      <c r="F384" s="11">
        <f t="shared" si="5"/>
        <v>3007.68</v>
      </c>
      <c r="G384" s="10"/>
      <c r="H384" s="12">
        <v>107.52</v>
      </c>
      <c r="I384" s="16" t="s">
        <v>2281</v>
      </c>
      <c r="J384" s="16" t="s">
        <v>2282</v>
      </c>
      <c r="K384" s="16" t="s">
        <v>2283</v>
      </c>
      <c r="L384" s="16" t="s">
        <v>2284</v>
      </c>
      <c r="M384" s="16" t="s">
        <v>2282</v>
      </c>
      <c r="N384" s="16" t="s">
        <v>2285</v>
      </c>
      <c r="O384" s="17"/>
    </row>
    <row r="385" spans="1:15" ht="18" customHeight="1">
      <c r="A385" s="9">
        <f>381-1</f>
        <v>380</v>
      </c>
      <c r="B385" s="10" t="s">
        <v>2286</v>
      </c>
      <c r="C385" s="10" t="s">
        <v>2287</v>
      </c>
      <c r="D385" s="13">
        <v>93.99</v>
      </c>
      <c r="E385" s="11">
        <v>32</v>
      </c>
      <c r="F385" s="11">
        <f t="shared" si="5"/>
        <v>3007.68</v>
      </c>
      <c r="G385" s="10"/>
      <c r="H385" s="12">
        <v>107.52</v>
      </c>
      <c r="I385" s="16" t="s">
        <v>2287</v>
      </c>
      <c r="J385" s="16" t="s">
        <v>2288</v>
      </c>
      <c r="K385" s="16" t="s">
        <v>2289</v>
      </c>
      <c r="L385" s="16" t="s">
        <v>2290</v>
      </c>
      <c r="M385" s="16" t="s">
        <v>2288</v>
      </c>
      <c r="N385" s="16" t="s">
        <v>2291</v>
      </c>
      <c r="O385" s="17"/>
    </row>
    <row r="386" spans="1:15" ht="18" customHeight="1">
      <c r="A386" s="9">
        <f>382-1</f>
        <v>381</v>
      </c>
      <c r="B386" s="10" t="s">
        <v>2292</v>
      </c>
      <c r="C386" s="10" t="s">
        <v>2293</v>
      </c>
      <c r="D386" s="13">
        <v>93.99</v>
      </c>
      <c r="E386" s="11">
        <v>32</v>
      </c>
      <c r="F386" s="11">
        <f t="shared" si="5"/>
        <v>3007.68</v>
      </c>
      <c r="G386" s="10"/>
      <c r="H386" s="12">
        <v>107.2</v>
      </c>
      <c r="I386" s="16" t="s">
        <v>2293</v>
      </c>
      <c r="J386" s="16" t="s">
        <v>2294</v>
      </c>
      <c r="K386" s="16" t="s">
        <v>2295</v>
      </c>
      <c r="L386" s="16" t="s">
        <v>2296</v>
      </c>
      <c r="M386" s="16" t="s">
        <v>2294</v>
      </c>
      <c r="N386" s="16" t="s">
        <v>2297</v>
      </c>
      <c r="O386" s="17"/>
    </row>
    <row r="387" spans="1:15" ht="18" customHeight="1">
      <c r="A387" s="9">
        <f>383-1</f>
        <v>382</v>
      </c>
      <c r="B387" s="10" t="s">
        <v>2298</v>
      </c>
      <c r="C387" s="10" t="s">
        <v>2299</v>
      </c>
      <c r="D387" s="13">
        <v>93.99</v>
      </c>
      <c r="E387" s="11">
        <v>24</v>
      </c>
      <c r="F387" s="11">
        <f t="shared" si="5"/>
        <v>2255.7600000000002</v>
      </c>
      <c r="G387" s="10"/>
      <c r="H387" s="12">
        <v>80.64</v>
      </c>
      <c r="I387" s="16" t="s">
        <v>2299</v>
      </c>
      <c r="J387" s="16" t="s">
        <v>2300</v>
      </c>
      <c r="K387" s="16" t="s">
        <v>2301</v>
      </c>
      <c r="L387" s="16" t="s">
        <v>2302</v>
      </c>
      <c r="M387" s="16" t="s">
        <v>2300</v>
      </c>
      <c r="N387" s="16" t="s">
        <v>2303</v>
      </c>
      <c r="O387" s="17"/>
    </row>
    <row r="388" spans="1:15" ht="18" customHeight="1">
      <c r="A388" s="9">
        <f>384-1</f>
        <v>383</v>
      </c>
      <c r="B388" s="10" t="s">
        <v>2304</v>
      </c>
      <c r="C388" s="10" t="s">
        <v>2305</v>
      </c>
      <c r="D388" s="13">
        <v>93.99</v>
      </c>
      <c r="E388" s="11">
        <v>16</v>
      </c>
      <c r="F388" s="11">
        <f t="shared" si="5"/>
        <v>1503.84</v>
      </c>
      <c r="G388" s="10"/>
      <c r="H388" s="12">
        <v>53.6</v>
      </c>
      <c r="I388" s="16" t="s">
        <v>2305</v>
      </c>
      <c r="J388" s="16" t="s">
        <v>2306</v>
      </c>
      <c r="K388" s="16" t="s">
        <v>2307</v>
      </c>
      <c r="L388" s="16" t="s">
        <v>2308</v>
      </c>
      <c r="M388" s="16" t="s">
        <v>2306</v>
      </c>
      <c r="N388" s="16" t="s">
        <v>2309</v>
      </c>
      <c r="O388" s="17"/>
    </row>
    <row r="389" spans="1:15" ht="18" customHeight="1">
      <c r="A389" s="9">
        <f>385-1</f>
        <v>384</v>
      </c>
      <c r="B389" s="10" t="s">
        <v>2310</v>
      </c>
      <c r="C389" s="10" t="s">
        <v>2311</v>
      </c>
      <c r="D389" s="13">
        <v>93.99</v>
      </c>
      <c r="E389" s="11">
        <v>13</v>
      </c>
      <c r="F389" s="11">
        <f t="shared" si="5"/>
        <v>1221.8699999999999</v>
      </c>
      <c r="G389" s="10"/>
      <c r="H389" s="12">
        <v>43.55</v>
      </c>
      <c r="I389" s="16" t="s">
        <v>2311</v>
      </c>
      <c r="J389" s="16" t="s">
        <v>2312</v>
      </c>
      <c r="K389" s="16" t="s">
        <v>2313</v>
      </c>
      <c r="L389" s="16" t="s">
        <v>2314</v>
      </c>
      <c r="M389" s="16" t="s">
        <v>2312</v>
      </c>
      <c r="N389" s="16" t="s">
        <v>2315</v>
      </c>
      <c r="O389" s="17"/>
    </row>
    <row r="390" spans="1:15" ht="18" customHeight="1">
      <c r="A390" s="9">
        <f>386-1</f>
        <v>385</v>
      </c>
      <c r="B390" s="10" t="s">
        <v>2316</v>
      </c>
      <c r="C390" s="10" t="s">
        <v>2317</v>
      </c>
      <c r="D390" s="13">
        <v>93.99</v>
      </c>
      <c r="E390" s="11">
        <v>40</v>
      </c>
      <c r="F390" s="11">
        <f t="shared" ref="F390:F421" si="6">ROUND((ROUND(D390,2)*ROUND(E390,2)),2)</f>
        <v>3759.6</v>
      </c>
      <c r="G390" s="10"/>
      <c r="H390" s="12">
        <v>134</v>
      </c>
      <c r="I390" s="16" t="s">
        <v>2317</v>
      </c>
      <c r="J390" s="16" t="s">
        <v>2318</v>
      </c>
      <c r="K390" s="16" t="s">
        <v>2319</v>
      </c>
      <c r="L390" s="16" t="s">
        <v>2320</v>
      </c>
      <c r="M390" s="16" t="s">
        <v>2318</v>
      </c>
      <c r="N390" s="16" t="s">
        <v>2321</v>
      </c>
      <c r="O390" s="17"/>
    </row>
    <row r="391" spans="1:15" ht="18" customHeight="1">
      <c r="A391" s="9">
        <f>387-1</f>
        <v>386</v>
      </c>
      <c r="B391" s="10" t="s">
        <v>2322</v>
      </c>
      <c r="C391" s="10" t="s">
        <v>2323</v>
      </c>
      <c r="D391" s="13">
        <v>93.99</v>
      </c>
      <c r="E391" s="11">
        <v>24</v>
      </c>
      <c r="F391" s="11">
        <f t="shared" si="6"/>
        <v>2255.7600000000002</v>
      </c>
      <c r="G391" s="10"/>
      <c r="H391" s="12">
        <v>80.400000000000006</v>
      </c>
      <c r="I391" s="16" t="s">
        <v>2323</v>
      </c>
      <c r="J391" s="16" t="s">
        <v>2324</v>
      </c>
      <c r="K391" s="16" t="s">
        <v>2325</v>
      </c>
      <c r="L391" s="16" t="s">
        <v>2326</v>
      </c>
      <c r="M391" s="16" t="s">
        <v>2324</v>
      </c>
      <c r="N391" s="16" t="s">
        <v>2327</v>
      </c>
      <c r="O391" s="17"/>
    </row>
    <row r="392" spans="1:15" ht="18" customHeight="1">
      <c r="A392" s="9">
        <f>388-1</f>
        <v>387</v>
      </c>
      <c r="B392" s="10" t="s">
        <v>2328</v>
      </c>
      <c r="C392" s="10" t="s">
        <v>2329</v>
      </c>
      <c r="D392" s="13">
        <v>93.99</v>
      </c>
      <c r="E392" s="11">
        <v>8</v>
      </c>
      <c r="F392" s="11">
        <f t="shared" si="6"/>
        <v>751.92</v>
      </c>
      <c r="G392" s="10"/>
      <c r="H392" s="12">
        <v>26.88</v>
      </c>
      <c r="I392" s="16" t="s">
        <v>2329</v>
      </c>
      <c r="J392" s="16" t="s">
        <v>2330</v>
      </c>
      <c r="K392" s="16" t="s">
        <v>2331</v>
      </c>
      <c r="L392" s="16" t="s">
        <v>2332</v>
      </c>
      <c r="M392" s="16" t="s">
        <v>2330</v>
      </c>
      <c r="N392" s="16" t="s">
        <v>2333</v>
      </c>
      <c r="O392" s="17"/>
    </row>
    <row r="393" spans="1:15" ht="18" customHeight="1">
      <c r="A393" s="9">
        <f>389-1</f>
        <v>388</v>
      </c>
      <c r="B393" s="10" t="s">
        <v>2334</v>
      </c>
      <c r="C393" s="10" t="s">
        <v>2335</v>
      </c>
      <c r="D393" s="13">
        <v>93.99</v>
      </c>
      <c r="E393" s="11">
        <v>32</v>
      </c>
      <c r="F393" s="11">
        <f t="shared" si="6"/>
        <v>3007.68</v>
      </c>
      <c r="G393" s="10"/>
      <c r="H393" s="12">
        <v>107.52</v>
      </c>
      <c r="I393" s="16" t="s">
        <v>2335</v>
      </c>
      <c r="J393" s="16" t="s">
        <v>2336</v>
      </c>
      <c r="K393" s="16" t="s">
        <v>2337</v>
      </c>
      <c r="L393" s="16" t="s">
        <v>2338</v>
      </c>
      <c r="M393" s="16" t="s">
        <v>2336</v>
      </c>
      <c r="N393" s="16" t="s">
        <v>2339</v>
      </c>
      <c r="O393" s="17"/>
    </row>
    <row r="394" spans="1:15" ht="18" customHeight="1">
      <c r="A394" s="9">
        <f>390-1</f>
        <v>389</v>
      </c>
      <c r="B394" s="10" t="s">
        <v>2340</v>
      </c>
      <c r="C394" s="10" t="s">
        <v>2341</v>
      </c>
      <c r="D394" s="13">
        <v>93.99</v>
      </c>
      <c r="E394" s="11">
        <v>48</v>
      </c>
      <c r="F394" s="11">
        <f t="shared" si="6"/>
        <v>4511.5200000000004</v>
      </c>
      <c r="G394" s="10"/>
      <c r="H394" s="12">
        <v>161.28</v>
      </c>
      <c r="I394" s="16" t="s">
        <v>2341</v>
      </c>
      <c r="J394" s="16" t="s">
        <v>2342</v>
      </c>
      <c r="K394" s="16" t="s">
        <v>2343</v>
      </c>
      <c r="L394" s="16" t="s">
        <v>2344</v>
      </c>
      <c r="M394" s="16" t="s">
        <v>2342</v>
      </c>
      <c r="N394" s="16" t="s">
        <v>2345</v>
      </c>
      <c r="O394" s="17"/>
    </row>
    <row r="395" spans="1:15" ht="18" customHeight="1">
      <c r="A395" s="9">
        <f>391-1</f>
        <v>390</v>
      </c>
      <c r="B395" s="10" t="s">
        <v>2346</v>
      </c>
      <c r="C395" s="10" t="s">
        <v>2347</v>
      </c>
      <c r="D395" s="13">
        <v>93.99</v>
      </c>
      <c r="E395" s="11">
        <v>107</v>
      </c>
      <c r="F395" s="11">
        <f t="shared" si="6"/>
        <v>10056.93</v>
      </c>
      <c r="G395" s="10"/>
      <c r="H395" s="12">
        <v>359.52</v>
      </c>
      <c r="I395" s="16" t="s">
        <v>2347</v>
      </c>
      <c r="J395" s="16" t="s">
        <v>2348</v>
      </c>
      <c r="K395" s="16" t="s">
        <v>2349</v>
      </c>
      <c r="L395" s="16" t="s">
        <v>2350</v>
      </c>
      <c r="M395" s="16" t="s">
        <v>2348</v>
      </c>
      <c r="N395" s="16" t="s">
        <v>2351</v>
      </c>
      <c r="O395" s="17"/>
    </row>
    <row r="396" spans="1:15" ht="18" customHeight="1">
      <c r="A396" s="9">
        <f>392-1</f>
        <v>391</v>
      </c>
      <c r="B396" s="10" t="s">
        <v>2352</v>
      </c>
      <c r="C396" s="10" t="s">
        <v>2353</v>
      </c>
      <c r="D396" s="13">
        <v>93.99</v>
      </c>
      <c r="E396" s="11">
        <v>32</v>
      </c>
      <c r="F396" s="11">
        <f t="shared" si="6"/>
        <v>3007.68</v>
      </c>
      <c r="G396" s="10"/>
      <c r="H396" s="12">
        <v>107.52</v>
      </c>
      <c r="I396" s="16" t="s">
        <v>2353</v>
      </c>
      <c r="J396" s="16" t="s">
        <v>2354</v>
      </c>
      <c r="K396" s="16" t="s">
        <v>2355</v>
      </c>
      <c r="L396" s="16" t="s">
        <v>2356</v>
      </c>
      <c r="M396" s="16" t="s">
        <v>2354</v>
      </c>
      <c r="N396" s="16" t="s">
        <v>2357</v>
      </c>
      <c r="O396" s="17"/>
    </row>
    <row r="397" spans="1:15" ht="18" customHeight="1">
      <c r="A397" s="9">
        <f>393-1</f>
        <v>392</v>
      </c>
      <c r="B397" s="10" t="s">
        <v>2358</v>
      </c>
      <c r="C397" s="10" t="s">
        <v>2359</v>
      </c>
      <c r="D397" s="13">
        <v>93.99</v>
      </c>
      <c r="E397" s="11">
        <v>40</v>
      </c>
      <c r="F397" s="11">
        <f t="shared" si="6"/>
        <v>3759.6</v>
      </c>
      <c r="G397" s="10"/>
      <c r="H397" s="12">
        <v>134.4</v>
      </c>
      <c r="I397" s="16" t="s">
        <v>2359</v>
      </c>
      <c r="J397" s="16" t="s">
        <v>2360</v>
      </c>
      <c r="K397" s="16" t="s">
        <v>2361</v>
      </c>
      <c r="L397" s="16" t="s">
        <v>2362</v>
      </c>
      <c r="M397" s="16" t="s">
        <v>2360</v>
      </c>
      <c r="N397" s="16" t="s">
        <v>2363</v>
      </c>
      <c r="O397" s="17"/>
    </row>
    <row r="398" spans="1:15" ht="18" customHeight="1">
      <c r="A398" s="9">
        <f>394-1</f>
        <v>393</v>
      </c>
      <c r="B398" s="10" t="s">
        <v>2364</v>
      </c>
      <c r="C398" s="10" t="s">
        <v>2365</v>
      </c>
      <c r="D398" s="13">
        <v>93.99</v>
      </c>
      <c r="E398" s="11">
        <v>64</v>
      </c>
      <c r="F398" s="11">
        <f t="shared" si="6"/>
        <v>6015.36</v>
      </c>
      <c r="G398" s="10"/>
      <c r="H398" s="12">
        <v>215.04</v>
      </c>
      <c r="I398" s="16" t="s">
        <v>2365</v>
      </c>
      <c r="J398" s="16" t="s">
        <v>2366</v>
      </c>
      <c r="K398" s="16" t="s">
        <v>2367</v>
      </c>
      <c r="L398" s="16" t="s">
        <v>2368</v>
      </c>
      <c r="M398" s="16" t="s">
        <v>2366</v>
      </c>
      <c r="N398" s="16" t="s">
        <v>2369</v>
      </c>
      <c r="O398" s="17"/>
    </row>
    <row r="399" spans="1:15" ht="18" customHeight="1">
      <c r="A399" s="9">
        <f>395-1</f>
        <v>394</v>
      </c>
      <c r="B399" s="10" t="s">
        <v>2370</v>
      </c>
      <c r="C399" s="10" t="s">
        <v>2371</v>
      </c>
      <c r="D399" s="13">
        <v>93.99</v>
      </c>
      <c r="E399" s="11">
        <v>24</v>
      </c>
      <c r="F399" s="11">
        <f t="shared" si="6"/>
        <v>2255.7600000000002</v>
      </c>
      <c r="G399" s="10"/>
      <c r="H399" s="12">
        <v>80.400000000000006</v>
      </c>
      <c r="I399" s="16" t="s">
        <v>2371</v>
      </c>
      <c r="J399" s="16" t="s">
        <v>2372</v>
      </c>
      <c r="K399" s="16" t="s">
        <v>2373</v>
      </c>
      <c r="L399" s="16" t="s">
        <v>2374</v>
      </c>
      <c r="M399" s="16" t="s">
        <v>2372</v>
      </c>
      <c r="N399" s="16" t="s">
        <v>2375</v>
      </c>
      <c r="O399" s="17"/>
    </row>
    <row r="400" spans="1:15" ht="18" customHeight="1">
      <c r="A400" s="9">
        <f>396-1</f>
        <v>395</v>
      </c>
      <c r="B400" s="10" t="s">
        <v>2376</v>
      </c>
      <c r="C400" s="10" t="s">
        <v>2377</v>
      </c>
      <c r="D400" s="13">
        <v>93.99</v>
      </c>
      <c r="E400" s="11">
        <v>32</v>
      </c>
      <c r="F400" s="11">
        <f t="shared" si="6"/>
        <v>3007.68</v>
      </c>
      <c r="G400" s="10"/>
      <c r="H400" s="12">
        <v>107.2</v>
      </c>
      <c r="I400" s="16" t="s">
        <v>2377</v>
      </c>
      <c r="J400" s="16" t="s">
        <v>2378</v>
      </c>
      <c r="K400" s="16" t="s">
        <v>2379</v>
      </c>
      <c r="L400" s="16" t="s">
        <v>2380</v>
      </c>
      <c r="M400" s="16" t="s">
        <v>2378</v>
      </c>
      <c r="N400" s="16" t="s">
        <v>2381</v>
      </c>
      <c r="O400" s="17"/>
    </row>
    <row r="401" spans="1:15" ht="18" customHeight="1">
      <c r="A401" s="9">
        <f>397-1</f>
        <v>396</v>
      </c>
      <c r="B401" s="10" t="s">
        <v>2382</v>
      </c>
      <c r="C401" s="10" t="s">
        <v>2383</v>
      </c>
      <c r="D401" s="13">
        <v>93.99</v>
      </c>
      <c r="E401" s="11">
        <v>47.5</v>
      </c>
      <c r="F401" s="11">
        <f t="shared" si="6"/>
        <v>4464.53</v>
      </c>
      <c r="G401" s="10"/>
      <c r="H401" s="12">
        <v>159.13</v>
      </c>
      <c r="I401" s="16" t="s">
        <v>2383</v>
      </c>
      <c r="J401" s="16" t="s">
        <v>2384</v>
      </c>
      <c r="K401" s="16" t="s">
        <v>2385</v>
      </c>
      <c r="L401" s="16" t="s">
        <v>2386</v>
      </c>
      <c r="M401" s="16" t="s">
        <v>2384</v>
      </c>
      <c r="N401" s="16" t="s">
        <v>2387</v>
      </c>
      <c r="O401" s="17"/>
    </row>
    <row r="402" spans="1:15" ht="18" customHeight="1">
      <c r="A402" s="9">
        <f>398-1</f>
        <v>397</v>
      </c>
      <c r="B402" s="10" t="s">
        <v>2388</v>
      </c>
      <c r="C402" s="10" t="s">
        <v>2389</v>
      </c>
      <c r="D402" s="13">
        <v>93.99</v>
      </c>
      <c r="E402" s="11">
        <v>8</v>
      </c>
      <c r="F402" s="11">
        <f t="shared" si="6"/>
        <v>751.92</v>
      </c>
      <c r="G402" s="10"/>
      <c r="H402" s="12">
        <v>26.8</v>
      </c>
      <c r="I402" s="16" t="s">
        <v>2389</v>
      </c>
      <c r="J402" s="16" t="s">
        <v>2390</v>
      </c>
      <c r="K402" s="16" t="s">
        <v>2391</v>
      </c>
      <c r="L402" s="16" t="s">
        <v>2392</v>
      </c>
      <c r="M402" s="16" t="s">
        <v>2390</v>
      </c>
      <c r="N402" s="16" t="s">
        <v>2393</v>
      </c>
      <c r="O402" s="17"/>
    </row>
    <row r="403" spans="1:15" ht="18" customHeight="1">
      <c r="A403" s="9">
        <f>399-1</f>
        <v>398</v>
      </c>
      <c r="B403" s="10" t="s">
        <v>2394</v>
      </c>
      <c r="C403" s="10" t="s">
        <v>2395</v>
      </c>
      <c r="D403" s="13">
        <v>93.99</v>
      </c>
      <c r="E403" s="11">
        <v>16</v>
      </c>
      <c r="F403" s="11">
        <f t="shared" si="6"/>
        <v>1503.84</v>
      </c>
      <c r="G403" s="10"/>
      <c r="H403" s="12">
        <v>53.6</v>
      </c>
      <c r="I403" s="16" t="s">
        <v>2395</v>
      </c>
      <c r="J403" s="16" t="s">
        <v>2396</v>
      </c>
      <c r="K403" s="16" t="s">
        <v>2397</v>
      </c>
      <c r="L403" s="16" t="s">
        <v>2398</v>
      </c>
      <c r="M403" s="16" t="s">
        <v>2396</v>
      </c>
      <c r="N403" s="16" t="s">
        <v>2399</v>
      </c>
      <c r="O403" s="17"/>
    </row>
    <row r="404" spans="1:15" ht="18" customHeight="1">
      <c r="A404" s="9">
        <f>400-1</f>
        <v>399</v>
      </c>
      <c r="B404" s="10" t="s">
        <v>2400</v>
      </c>
      <c r="C404" s="10" t="s">
        <v>2401</v>
      </c>
      <c r="D404" s="13">
        <v>93.99</v>
      </c>
      <c r="E404" s="11">
        <v>8</v>
      </c>
      <c r="F404" s="11">
        <f t="shared" si="6"/>
        <v>751.92</v>
      </c>
      <c r="G404" s="10"/>
      <c r="H404" s="12">
        <v>26.8</v>
      </c>
      <c r="I404" s="16" t="s">
        <v>2401</v>
      </c>
      <c r="J404" s="16" t="s">
        <v>2402</v>
      </c>
      <c r="K404" s="16" t="s">
        <v>2403</v>
      </c>
      <c r="L404" s="16" t="s">
        <v>2404</v>
      </c>
      <c r="M404" s="16" t="s">
        <v>2402</v>
      </c>
      <c r="N404" s="16" t="s">
        <v>2405</v>
      </c>
      <c r="O404" s="17"/>
    </row>
    <row r="405" spans="1:15" ht="18" customHeight="1">
      <c r="A405" s="9">
        <f>401-1</f>
        <v>400</v>
      </c>
      <c r="B405" s="10" t="s">
        <v>2406</v>
      </c>
      <c r="C405" s="10" t="s">
        <v>2407</v>
      </c>
      <c r="D405" s="13">
        <v>93.99</v>
      </c>
      <c r="E405" s="11">
        <v>78.099999999999994</v>
      </c>
      <c r="F405" s="11">
        <f t="shared" si="6"/>
        <v>7340.62</v>
      </c>
      <c r="G405" s="10"/>
      <c r="H405" s="12">
        <v>261.64</v>
      </c>
      <c r="I405" s="16" t="s">
        <v>2407</v>
      </c>
      <c r="J405" s="16" t="s">
        <v>2408</v>
      </c>
      <c r="K405" s="16" t="s">
        <v>2409</v>
      </c>
      <c r="L405" s="16" t="s">
        <v>2410</v>
      </c>
      <c r="M405" s="16" t="s">
        <v>2408</v>
      </c>
      <c r="N405" s="16" t="s">
        <v>2411</v>
      </c>
      <c r="O405" s="17"/>
    </row>
    <row r="406" spans="1:15" ht="18" customHeight="1">
      <c r="A406" s="9">
        <f>402-1</f>
        <v>401</v>
      </c>
      <c r="B406" s="10" t="s">
        <v>2412</v>
      </c>
      <c r="C406" s="10" t="s">
        <v>2413</v>
      </c>
      <c r="D406" s="13">
        <v>93.99</v>
      </c>
      <c r="E406" s="11">
        <v>8</v>
      </c>
      <c r="F406" s="11">
        <f t="shared" si="6"/>
        <v>751.92</v>
      </c>
      <c r="G406" s="10"/>
      <c r="H406" s="12">
        <v>26.8</v>
      </c>
      <c r="I406" s="16" t="s">
        <v>2413</v>
      </c>
      <c r="J406" s="16" t="s">
        <v>2414</v>
      </c>
      <c r="K406" s="16" t="s">
        <v>2415</v>
      </c>
      <c r="L406" s="16" t="s">
        <v>2416</v>
      </c>
      <c r="M406" s="16" t="s">
        <v>2414</v>
      </c>
      <c r="N406" s="16" t="s">
        <v>2417</v>
      </c>
      <c r="O406" s="17"/>
    </row>
    <row r="407" spans="1:15" ht="18" customHeight="1">
      <c r="A407" s="9">
        <f>403-1</f>
        <v>402</v>
      </c>
      <c r="B407" s="10" t="s">
        <v>2418</v>
      </c>
      <c r="C407" s="10" t="s">
        <v>2419</v>
      </c>
      <c r="D407" s="13">
        <v>93.99</v>
      </c>
      <c r="E407" s="11">
        <v>32</v>
      </c>
      <c r="F407" s="11">
        <f t="shared" si="6"/>
        <v>3007.68</v>
      </c>
      <c r="G407" s="10"/>
      <c r="H407" s="12">
        <v>107.2</v>
      </c>
      <c r="I407" s="16" t="s">
        <v>2419</v>
      </c>
      <c r="J407" s="16" t="s">
        <v>2420</v>
      </c>
      <c r="K407" s="16" t="s">
        <v>2421</v>
      </c>
      <c r="L407" s="16" t="s">
        <v>2422</v>
      </c>
      <c r="M407" s="16" t="s">
        <v>2420</v>
      </c>
      <c r="N407" s="16" t="s">
        <v>2423</v>
      </c>
      <c r="O407" s="17"/>
    </row>
    <row r="408" spans="1:15" ht="18" customHeight="1">
      <c r="A408" s="9">
        <f>404-1</f>
        <v>403</v>
      </c>
      <c r="B408" s="10" t="s">
        <v>2424</v>
      </c>
      <c r="C408" s="10" t="s">
        <v>2425</v>
      </c>
      <c r="D408" s="13">
        <v>93.99</v>
      </c>
      <c r="E408" s="11">
        <v>8</v>
      </c>
      <c r="F408" s="11">
        <f t="shared" si="6"/>
        <v>751.92</v>
      </c>
      <c r="G408" s="10"/>
      <c r="H408" s="12">
        <v>26.8</v>
      </c>
      <c r="I408" s="16" t="s">
        <v>2425</v>
      </c>
      <c r="J408" s="16" t="s">
        <v>2426</v>
      </c>
      <c r="K408" s="16" t="s">
        <v>2427</v>
      </c>
      <c r="L408" s="16" t="s">
        <v>2428</v>
      </c>
      <c r="M408" s="16" t="s">
        <v>2426</v>
      </c>
      <c r="N408" s="16" t="s">
        <v>2429</v>
      </c>
      <c r="O408" s="17"/>
    </row>
    <row r="409" spans="1:15" ht="18" customHeight="1">
      <c r="A409" s="9">
        <f>405-1</f>
        <v>404</v>
      </c>
      <c r="B409" s="10" t="s">
        <v>2430</v>
      </c>
      <c r="C409" s="10" t="s">
        <v>2431</v>
      </c>
      <c r="D409" s="13">
        <v>93.99</v>
      </c>
      <c r="E409" s="11">
        <v>8</v>
      </c>
      <c r="F409" s="11">
        <f t="shared" si="6"/>
        <v>751.92</v>
      </c>
      <c r="G409" s="10"/>
      <c r="H409" s="12">
        <v>26.8</v>
      </c>
      <c r="I409" s="16" t="s">
        <v>2431</v>
      </c>
      <c r="J409" s="16" t="s">
        <v>2432</v>
      </c>
      <c r="K409" s="16" t="s">
        <v>2433</v>
      </c>
      <c r="L409" s="16" t="s">
        <v>2434</v>
      </c>
      <c r="M409" s="16" t="s">
        <v>2432</v>
      </c>
      <c r="N409" s="16" t="s">
        <v>2435</v>
      </c>
      <c r="O409" s="17"/>
    </row>
    <row r="410" spans="1:15" ht="18" customHeight="1">
      <c r="A410" s="9">
        <f>406-1</f>
        <v>405</v>
      </c>
      <c r="B410" s="10" t="s">
        <v>2436</v>
      </c>
      <c r="C410" s="10" t="s">
        <v>2437</v>
      </c>
      <c r="D410" s="13">
        <v>93.99</v>
      </c>
      <c r="E410" s="11">
        <v>24</v>
      </c>
      <c r="F410" s="11">
        <f t="shared" si="6"/>
        <v>2255.7600000000002</v>
      </c>
      <c r="G410" s="10"/>
      <c r="H410" s="12">
        <v>80.400000000000006</v>
      </c>
      <c r="I410" s="16" t="s">
        <v>2437</v>
      </c>
      <c r="J410" s="16" t="s">
        <v>2438</v>
      </c>
      <c r="K410" s="16" t="s">
        <v>2439</v>
      </c>
      <c r="L410" s="16" t="s">
        <v>2440</v>
      </c>
      <c r="M410" s="16" t="s">
        <v>2438</v>
      </c>
      <c r="N410" s="16" t="s">
        <v>2441</v>
      </c>
      <c r="O410" s="17"/>
    </row>
    <row r="411" spans="1:15" ht="18" customHeight="1">
      <c r="A411" s="9">
        <f>407-1</f>
        <v>406</v>
      </c>
      <c r="B411" s="10" t="s">
        <v>2442</v>
      </c>
      <c r="C411" s="10" t="s">
        <v>2443</v>
      </c>
      <c r="D411" s="13">
        <v>93.99</v>
      </c>
      <c r="E411" s="11">
        <v>11.5</v>
      </c>
      <c r="F411" s="11">
        <f t="shared" si="6"/>
        <v>1080.8900000000001</v>
      </c>
      <c r="G411" s="10"/>
      <c r="H411" s="12">
        <v>38.53</v>
      </c>
      <c r="I411" s="16" t="s">
        <v>2443</v>
      </c>
      <c r="J411" s="16" t="s">
        <v>2444</v>
      </c>
      <c r="K411" s="16" t="s">
        <v>2445</v>
      </c>
      <c r="L411" s="16" t="s">
        <v>2446</v>
      </c>
      <c r="M411" s="16" t="s">
        <v>2444</v>
      </c>
      <c r="N411" s="16" t="s">
        <v>2447</v>
      </c>
      <c r="O411" s="17"/>
    </row>
    <row r="412" spans="1:15" ht="18" customHeight="1">
      <c r="A412" s="9">
        <f>408-1</f>
        <v>407</v>
      </c>
      <c r="B412" s="10" t="s">
        <v>2448</v>
      </c>
      <c r="C412" s="10" t="s">
        <v>2449</v>
      </c>
      <c r="D412" s="13">
        <v>93.99</v>
      </c>
      <c r="E412" s="11">
        <v>48</v>
      </c>
      <c r="F412" s="11">
        <f t="shared" si="6"/>
        <v>4511.5200000000004</v>
      </c>
      <c r="G412" s="10"/>
      <c r="H412" s="12">
        <v>160.80000000000001</v>
      </c>
      <c r="I412" s="16" t="s">
        <v>2449</v>
      </c>
      <c r="J412" s="16" t="s">
        <v>2450</v>
      </c>
      <c r="K412" s="16" t="s">
        <v>2451</v>
      </c>
      <c r="L412" s="16" t="s">
        <v>2452</v>
      </c>
      <c r="M412" s="16" t="s">
        <v>2450</v>
      </c>
      <c r="N412" s="16" t="s">
        <v>2453</v>
      </c>
      <c r="O412" s="17"/>
    </row>
    <row r="413" spans="1:15" ht="18" customHeight="1">
      <c r="A413" s="9">
        <f>409-1</f>
        <v>408</v>
      </c>
      <c r="B413" s="10" t="s">
        <v>2454</v>
      </c>
      <c r="C413" s="10" t="s">
        <v>2455</v>
      </c>
      <c r="D413" s="13">
        <v>93.99</v>
      </c>
      <c r="E413" s="11">
        <v>8</v>
      </c>
      <c r="F413" s="11">
        <f t="shared" si="6"/>
        <v>751.92</v>
      </c>
      <c r="G413" s="10"/>
      <c r="H413" s="12">
        <v>26.8</v>
      </c>
      <c r="I413" s="16" t="s">
        <v>2455</v>
      </c>
      <c r="J413" s="16" t="s">
        <v>2456</v>
      </c>
      <c r="K413" s="16" t="s">
        <v>2457</v>
      </c>
      <c r="L413" s="16" t="s">
        <v>2458</v>
      </c>
      <c r="M413" s="16" t="s">
        <v>2456</v>
      </c>
      <c r="N413" s="16" t="s">
        <v>2459</v>
      </c>
      <c r="O413" s="17"/>
    </row>
    <row r="414" spans="1:15" ht="18" customHeight="1">
      <c r="A414" s="9">
        <f>410-1</f>
        <v>409</v>
      </c>
      <c r="B414" s="10" t="s">
        <v>2460</v>
      </c>
      <c r="C414" s="10" t="s">
        <v>2461</v>
      </c>
      <c r="D414" s="13">
        <v>93.99</v>
      </c>
      <c r="E414" s="11">
        <v>8</v>
      </c>
      <c r="F414" s="11">
        <f t="shared" si="6"/>
        <v>751.92</v>
      </c>
      <c r="G414" s="10"/>
      <c r="H414" s="12">
        <v>26.8</v>
      </c>
      <c r="I414" s="16" t="s">
        <v>2461</v>
      </c>
      <c r="J414" s="16" t="s">
        <v>2462</v>
      </c>
      <c r="K414" s="16" t="s">
        <v>2463</v>
      </c>
      <c r="L414" s="16" t="s">
        <v>2464</v>
      </c>
      <c r="M414" s="16" t="s">
        <v>2462</v>
      </c>
      <c r="N414" s="16" t="s">
        <v>2465</v>
      </c>
      <c r="O414" s="17"/>
    </row>
    <row r="415" spans="1:15" ht="18" customHeight="1">
      <c r="A415" s="9">
        <f>411-1</f>
        <v>410</v>
      </c>
      <c r="B415" s="10" t="s">
        <v>2466</v>
      </c>
      <c r="C415" s="10" t="s">
        <v>2467</v>
      </c>
      <c r="D415" s="13">
        <v>93.99</v>
      </c>
      <c r="E415" s="11">
        <v>8</v>
      </c>
      <c r="F415" s="11">
        <f t="shared" si="6"/>
        <v>751.92</v>
      </c>
      <c r="G415" s="10"/>
      <c r="H415" s="12">
        <v>26.8</v>
      </c>
      <c r="I415" s="16" t="s">
        <v>2467</v>
      </c>
      <c r="J415" s="16" t="s">
        <v>2468</v>
      </c>
      <c r="K415" s="16" t="s">
        <v>2469</v>
      </c>
      <c r="L415" s="16" t="s">
        <v>2470</v>
      </c>
      <c r="M415" s="16" t="s">
        <v>2468</v>
      </c>
      <c r="N415" s="16" t="s">
        <v>2471</v>
      </c>
      <c r="O415" s="17"/>
    </row>
    <row r="416" spans="1:15" ht="18" customHeight="1">
      <c r="A416" s="9">
        <f>412-1</f>
        <v>411</v>
      </c>
      <c r="B416" s="10" t="s">
        <v>2472</v>
      </c>
      <c r="C416" s="10" t="s">
        <v>2473</v>
      </c>
      <c r="D416" s="13">
        <v>93.99</v>
      </c>
      <c r="E416" s="11">
        <v>32</v>
      </c>
      <c r="F416" s="11">
        <f t="shared" si="6"/>
        <v>3007.68</v>
      </c>
      <c r="G416" s="10"/>
      <c r="H416" s="12">
        <v>107.2</v>
      </c>
      <c r="I416" s="16" t="s">
        <v>2473</v>
      </c>
      <c r="J416" s="16" t="s">
        <v>2474</v>
      </c>
      <c r="K416" s="16" t="s">
        <v>2475</v>
      </c>
      <c r="L416" s="16" t="s">
        <v>2476</v>
      </c>
      <c r="M416" s="16" t="s">
        <v>2474</v>
      </c>
      <c r="N416" s="16" t="s">
        <v>2477</v>
      </c>
      <c r="O416" s="17"/>
    </row>
    <row r="417" spans="1:15" ht="18" customHeight="1">
      <c r="A417" s="9">
        <f>413-1</f>
        <v>412</v>
      </c>
      <c r="B417" s="10" t="s">
        <v>2478</v>
      </c>
      <c r="C417" s="10" t="s">
        <v>2479</v>
      </c>
      <c r="D417" s="13">
        <v>93.99</v>
      </c>
      <c r="E417" s="11">
        <v>16</v>
      </c>
      <c r="F417" s="11">
        <f t="shared" si="6"/>
        <v>1503.84</v>
      </c>
      <c r="G417" s="10"/>
      <c r="H417" s="12">
        <v>53.6</v>
      </c>
      <c r="I417" s="16" t="s">
        <v>2479</v>
      </c>
      <c r="J417" s="16" t="s">
        <v>2480</v>
      </c>
      <c r="K417" s="16" t="s">
        <v>2481</v>
      </c>
      <c r="L417" s="16" t="s">
        <v>2482</v>
      </c>
      <c r="M417" s="16" t="s">
        <v>2480</v>
      </c>
      <c r="N417" s="16" t="s">
        <v>2483</v>
      </c>
      <c r="O417" s="17"/>
    </row>
    <row r="418" spans="1:15" ht="18" customHeight="1">
      <c r="A418" s="9">
        <f>414-1</f>
        <v>413</v>
      </c>
      <c r="B418" s="10" t="s">
        <v>2484</v>
      </c>
      <c r="C418" s="10" t="s">
        <v>2485</v>
      </c>
      <c r="D418" s="13">
        <v>93.99</v>
      </c>
      <c r="E418" s="11">
        <v>29</v>
      </c>
      <c r="F418" s="11">
        <f t="shared" si="6"/>
        <v>2725.71</v>
      </c>
      <c r="G418" s="10"/>
      <c r="H418" s="12">
        <v>97.15</v>
      </c>
      <c r="I418" s="16" t="s">
        <v>2485</v>
      </c>
      <c r="J418" s="16" t="s">
        <v>2486</v>
      </c>
      <c r="K418" s="16" t="s">
        <v>2487</v>
      </c>
      <c r="L418" s="16" t="s">
        <v>2488</v>
      </c>
      <c r="M418" s="16" t="s">
        <v>2486</v>
      </c>
      <c r="N418" s="16" t="s">
        <v>2489</v>
      </c>
      <c r="O418" s="17"/>
    </row>
    <row r="419" spans="1:15" ht="18" customHeight="1">
      <c r="A419" s="9">
        <f>415-1</f>
        <v>414</v>
      </c>
      <c r="B419" s="10" t="s">
        <v>2490</v>
      </c>
      <c r="C419" s="10" t="s">
        <v>2491</v>
      </c>
      <c r="D419" s="13">
        <v>93.99</v>
      </c>
      <c r="E419" s="11">
        <v>27</v>
      </c>
      <c r="F419" s="11">
        <f t="shared" si="6"/>
        <v>2537.73</v>
      </c>
      <c r="G419" s="10"/>
      <c r="H419" s="12">
        <v>90.45</v>
      </c>
      <c r="I419" s="16" t="s">
        <v>2491</v>
      </c>
      <c r="J419" s="16" t="s">
        <v>2492</v>
      </c>
      <c r="K419" s="16" t="s">
        <v>2493</v>
      </c>
      <c r="L419" s="16" t="s">
        <v>2494</v>
      </c>
      <c r="M419" s="16" t="s">
        <v>2492</v>
      </c>
      <c r="N419" s="16" t="s">
        <v>2495</v>
      </c>
      <c r="O419" s="17"/>
    </row>
    <row r="420" spans="1:15" ht="18" customHeight="1">
      <c r="A420" s="9">
        <f>416-1</f>
        <v>415</v>
      </c>
      <c r="B420" s="10" t="s">
        <v>2496</v>
      </c>
      <c r="C420" s="10" t="s">
        <v>2497</v>
      </c>
      <c r="D420" s="13">
        <v>93.99</v>
      </c>
      <c r="E420" s="11">
        <v>8</v>
      </c>
      <c r="F420" s="11">
        <f t="shared" si="6"/>
        <v>751.92</v>
      </c>
      <c r="G420" s="10"/>
      <c r="H420" s="12">
        <v>26.8</v>
      </c>
      <c r="I420" s="16" t="s">
        <v>2497</v>
      </c>
      <c r="J420" s="16" t="s">
        <v>2498</v>
      </c>
      <c r="K420" s="16" t="s">
        <v>2499</v>
      </c>
      <c r="L420" s="16" t="s">
        <v>2500</v>
      </c>
      <c r="M420" s="16" t="s">
        <v>2498</v>
      </c>
      <c r="N420" s="16" t="s">
        <v>2501</v>
      </c>
      <c r="O420" s="17"/>
    </row>
    <row r="421" spans="1:15" ht="18" customHeight="1">
      <c r="A421" s="9">
        <f>417-1</f>
        <v>416</v>
      </c>
      <c r="B421" s="10" t="s">
        <v>2502</v>
      </c>
      <c r="C421" s="10" t="s">
        <v>2503</v>
      </c>
      <c r="D421" s="13">
        <v>93.99</v>
      </c>
      <c r="E421" s="11">
        <v>46</v>
      </c>
      <c r="F421" s="11">
        <f t="shared" si="6"/>
        <v>4323.54</v>
      </c>
      <c r="G421" s="10"/>
      <c r="H421" s="12">
        <v>154.1</v>
      </c>
      <c r="I421" s="16" t="s">
        <v>2503</v>
      </c>
      <c r="J421" s="16" t="s">
        <v>2504</v>
      </c>
      <c r="K421" s="16" t="s">
        <v>2505</v>
      </c>
      <c r="L421" s="16" t="s">
        <v>2506</v>
      </c>
      <c r="M421" s="16" t="s">
        <v>2504</v>
      </c>
      <c r="N421" s="16" t="s">
        <v>2507</v>
      </c>
      <c r="O421" s="17"/>
    </row>
    <row r="422" spans="1:15" ht="11.25" customHeight="1">
      <c r="A422" s="18"/>
      <c r="B422" s="18"/>
      <c r="C422" s="18"/>
      <c r="D422" s="18"/>
      <c r="E422" s="18"/>
      <c r="F422" s="18"/>
      <c r="G422" s="18"/>
      <c r="H422" s="19"/>
      <c r="I422" s="19"/>
      <c r="J422" s="19"/>
      <c r="K422" s="19"/>
      <c r="L422" s="19"/>
      <c r="M422" s="19"/>
      <c r="N422" s="19"/>
      <c r="O422" s="1"/>
    </row>
  </sheetData>
  <mergeCells count="3">
    <mergeCell ref="A1:G1"/>
    <mergeCell ref="B2:C2"/>
    <mergeCell ref="B3:D3"/>
  </mergeCells>
  <phoneticPr fontId="6" type="noConversion"/>
  <pageMargins left="0.56597222222222199" right="0.56597222222222199" top="0.56597222222222199" bottom="0.56597222222222199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2018-09-06T10:06:48Z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